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4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  <externalReference r:id="rId14"/>
  </externalReferences>
  <definedNames>
    <definedName name="_xlnm.Print_Area" localSheetId="0">'форма 1'!$A$1:$G$117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<sst xmlns="http://schemas.openxmlformats.org/spreadsheetml/2006/main" count="827" uniqueCount="663">
  <si>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</si>
  <si>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</si>
  <si>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</si>
  <si>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</si>
  <si>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</si>
  <si>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</si>
  <si>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</si>
  <si>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</si>
  <si>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</si>
  <si>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</si>
  <si>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</si>
  <si>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</si>
  <si>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</si>
  <si>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</si>
  <si>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</si>
  <si>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</si>
  <si>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</si>
  <si>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</si>
  <si>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</si>
  <si>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</si>
  <si>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</si>
  <si>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</si>
  <si>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</si>
  <si>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</si>
  <si>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</si>
  <si>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</si>
  <si>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</si>
  <si>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</si>
  <si>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</si>
  <si>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</si>
  <si>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</si>
  <si>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</si>
  <si>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</si>
  <si>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</si>
  <si>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</si>
  <si>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</si>
  <si>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</si>
  <si>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</si>
  <si>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</si>
  <si>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</si>
  <si>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</si>
  <si>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</si>
  <si>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</si>
  <si>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</si>
  <si>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</si>
  <si>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</si>
  <si>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</si>
  <si>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</si>
  <si>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</si>
  <si>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</si>
  <si>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</si>
  <si>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</si>
  <si>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</si>
  <si>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</si>
  <si>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</si>
  <si>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</si>
  <si>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</si>
  <si>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</si>
  <si>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</si>
  <si>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</si>
  <si>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</si>
  <si>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</si>
  <si>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</si>
  <si>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</si>
  <si>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</si>
  <si>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</si>
  <si>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</si>
  <si>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</si>
  <si>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</si>
  <si>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</si>
  <si>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</si>
  <si>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</si>
  <si>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</si>
  <si>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</si>
  <si>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</si>
  <si>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</si>
  <si>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</si>
  <si>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</si>
  <si>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</si>
  <si>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</si>
  <si>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</si>
  <si>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</si>
  <si>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</si>
  <si>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</si>
  <si>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</si>
  <si>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</si>
  <si>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</si>
  <si>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</si>
  <si>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</si>
  <si>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</si>
  <si>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</si>
  <si>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</si>
  <si>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</si>
  <si>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</si>
  <si>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</si>
  <si>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</si>
  <si>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</si>
  <si>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</si>
  <si>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</si>
  <si>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</si>
  <si>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</si>
  <si>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</si>
  <si>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</si>
  <si>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</si>
  <si>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</si>
  <si>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</si>
  <si>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</si>
  <si>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</si>
  <si>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</si>
  <si>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</si>
  <si>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</si>
  <si>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</si>
  <si>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</si>
  <si>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</si>
  <si>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</si>
  <si>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</si>
  <si>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</si>
  <si>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</si>
  <si>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</si>
  <si>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</si>
  <si>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</si>
  <si>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</si>
  <si>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</si>
  <si>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</si>
  <si>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</si>
  <si>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</si>
  <si>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</si>
  <si>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</si>
  <si>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</si>
  <si>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</si>
  <si>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</si>
  <si>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</si>
  <si>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</si>
  <si>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</si>
  <si>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</si>
  <si>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</si>
  <si>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</si>
  <si>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</si>
  <si>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</si>
  <si>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</si>
  <si>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</si>
  <si>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</si>
  <si>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</si>
  <si>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</si>
  <si>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</si>
  <si>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</si>
  <si>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</si>
  <si>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</si>
  <si>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</si>
  <si>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</si>
  <si>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</si>
  <si>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</si>
  <si>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</si>
  <si>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</si>
  <si>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</si>
  <si>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</si>
  <si>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</si>
  <si>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</si>
  <si>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</si>
  <si>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</si>
  <si>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</si>
  <si>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</si>
  <si>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</si>
  <si>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</si>
  <si>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</si>
  <si>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</si>
  <si>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</si>
  <si>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</si>
  <si>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</si>
  <si>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</si>
  <si>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</si>
  <si>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</si>
  <si>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</si>
  <si>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</si>
  <si>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</si>
  <si>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</si>
  <si>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</si>
  <si>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</si>
  <si>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</si>
  <si>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</si>
  <si>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</si>
  <si>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</si>
  <si>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</si>
  <si>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</si>
  <si>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</si>
  <si>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</si>
  <si>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</si>
  <si>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</si>
  <si>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</si>
  <si>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</si>
  <si>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</si>
  <si>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>17</t>
  </si>
  <si>
    <t>2017</t>
  </si>
  <si>
    <t>10</t>
  </si>
  <si>
    <t>на  31.12. 2017 р.</t>
  </si>
  <si>
    <t>12</t>
  </si>
  <si>
    <t>31</t>
  </si>
  <si>
    <t>12-ть місяців</t>
  </si>
  <si>
    <t xml:space="preserve">Підприємство         ДРГП "Донецькгеологія"    </t>
  </si>
  <si>
    <t xml:space="preserve">                                                   Звіт про рух грошових коштів (за прямим методом)</t>
  </si>
  <si>
    <t>Форма № 3</t>
  </si>
  <si>
    <t>Стаття </t>
  </si>
  <si>
    <t>Код  рядка</t>
  </si>
  <si>
    <t>За звітний період </t>
  </si>
  <si>
    <t>За аналогічний період попереднього року </t>
  </si>
  <si>
    <t>І. Рух коштів у результаті операційної діяльності</t>
  </si>
  <si>
    <t>Надходження від:</t>
  </si>
  <si>
    <t>Реалізації продукції (товарів, робіт, послуг)</t>
  </si>
  <si>
    <t xml:space="preserve">Повернення податків і зборів </t>
  </si>
  <si>
    <t>у тому числі податку на додану вартість</t>
  </si>
  <si>
    <t>Цільового фінансування 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</si>
  <si>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</si>
  <si>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</si>
  <si>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</si>
  <si>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</si>
  <si>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</si>
  <si>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</si>
  <si>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от структурных подр.( в т.ч финанс.)</t>
  </si>
  <si>
    <t>Інші надходження </t>
  </si>
  <si>
    <t>Витрачання на оплату:</t>
  </si>
  <si>
    <t>Товарів (робіт, послуг) </t>
  </si>
  <si>
    <t>Праці</t>
  </si>
  <si>
    <t>Відрахувань на соціальні заходи </t>
  </si>
  <si>
    <t>Зобов’язань з податків і зборів в т.ч</t>
  </si>
  <si>
    <t xml:space="preserve">             Зобов’язання з податку на прибуток</t>
  </si>
  <si>
    <t xml:space="preserve">             Зобов’язання з податку на додану вартість</t>
  </si>
  <si>
    <t xml:space="preserve">             Зобов’язання з інших податків і зборів</t>
  </si>
  <si>
    <t>Витрачання на оплату авансів</t>
  </si>
  <si>
    <t>для структур</t>
  </si>
  <si>
    <t>Інші витрачання </t>
  </si>
  <si>
    <t>Чистий рух коштів від операційної діяльності </t>
  </si>
  <si>
    <t>II. Рух коштів у результаті інвестиційної діяльності</t>
  </si>
  <si>
    <t>Надходження від реалізації:</t>
  </si>
  <si>
    <t>фінансових інвестицій </t>
  </si>
  <si>
    <t>необоротних активів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</si>
  <si>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</si>
  <si>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</si>
  <si>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</si>
  <si>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</si>
  <si>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Витрачання  на придбання:</t>
  </si>
  <si>
    <t>Виплати за деривативами</t>
  </si>
  <si>
    <t>Інші платежі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</si>
  <si>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</si>
  <si>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</si>
  <si>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</si>
  <si>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позик</t>
  </si>
  <si>
    <t>Витрачання на:</t>
  </si>
  <si>
    <t>Викуп власних акцій</t>
  </si>
  <si>
    <t xml:space="preserve">Погашення позик  </t>
  </si>
  <si>
    <t>Сплату дивідендів </t>
  </si>
  <si>
    <t>Витрачання на сплату відсотків</t>
  </si>
  <si>
    <t>Інші платежі </t>
  </si>
  <si>
    <t>Чистий рух коштів від фінансової діяльності </t>
  </si>
  <si>
    <t>Чистий рух грошових коштів за звітний період </t>
  </si>
  <si>
    <t>Залишок коштів на початок року </t>
  </si>
  <si>
    <t>Вплив зміни валютних курсів на залишок коштів </t>
  </si>
  <si>
    <t>Залишок коштів на кінець року </t>
  </si>
  <si>
    <t>______</t>
  </si>
  <si>
    <t>Головний бухгалтер </t>
  </si>
  <si>
    <t xml:space="preserve">                            Звіт про власний капітал </t>
  </si>
  <si>
    <t>Форма № 4</t>
  </si>
  <si>
    <t>Капітал у дооцін-ках</t>
  </si>
  <si>
    <t>Додатковий капітал</t>
  </si>
  <si>
    <t>Резер-вний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</si>
  <si>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</si>
  <si>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Неопла-чений капітал</t>
  </si>
  <si>
    <t>Вилучений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</si>
  <si>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</si>
  <si>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</si>
  <si>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</si>
  <si>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</si>
  <si>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</si>
  <si>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</si>
  <si>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</si>
  <si>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</si>
  <si>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</si>
  <si>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</si>
  <si>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</si>
  <si>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</si>
  <si>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</si>
  <si>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</si>
  <si>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</si>
  <si>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</si>
  <si>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</si>
  <si>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</si>
  <si>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</si>
  <si>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</si>
  <si>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</si>
  <si>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</si>
  <si>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</si>
  <si>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передано в комун.власн.</t>
  </si>
  <si>
    <t>Разом змін у капіталі</t>
  </si>
  <si>
    <t>на кінець року</t>
  </si>
  <si>
    <t>_________</t>
  </si>
  <si>
    <t>заЄДРПОУ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</si>
  <si>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</si>
  <si>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заКОАТУУ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</si>
  <si>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</si>
  <si>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 СПОДУ</t>
  </si>
  <si>
    <t>Галузь</t>
  </si>
  <si>
    <t>заКOПФГ</t>
  </si>
  <si>
    <t>Вид економічної діяльності</t>
  </si>
  <si>
    <t>заКВЕД</t>
  </si>
  <si>
    <t>Середньооблікова чисельність працюючих</t>
  </si>
  <si>
    <t>Контрольна сума</t>
  </si>
  <si>
    <t>Одиниця виміру: тис. грн.</t>
  </si>
  <si>
    <t>Примітки до річної фінансової звітності</t>
  </si>
  <si>
    <r>
      <t xml:space="preserve">Форма </t>
    </r>
    <r>
      <rPr>
        <b/>
        <sz val="14"/>
        <rFont val="Times New Roman"/>
        <family val="1"/>
      </rPr>
      <t>№ 5</t>
    </r>
  </si>
  <si>
    <t>КодзаДКУД</t>
  </si>
  <si>
    <t>1801008</t>
  </si>
  <si>
    <t>І. Нематеріальні активи</t>
  </si>
  <si>
    <t>Групи нематеріальних активів</t>
  </si>
  <si>
    <t>Залишок на початок року</t>
  </si>
  <si>
    <t>Надійшло за рік</t>
  </si>
  <si>
    <t>Переоцінка 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</si>
  <si>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</si>
  <si>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</si>
  <si>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</si>
  <si>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</si>
  <si>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иа кінець року</t>
  </si>
  <si>
    <t>первісна (переоцінена) вартість</t>
  </si>
  <si>
    <t>накопичена амортизація</t>
  </si>
  <si>
    <t>первісної (переоціненої) вартості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</si>
  <si>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</si>
  <si>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</si>
  <si>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</si>
  <si>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</si>
  <si>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</si>
  <si>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</si>
  <si>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</si>
  <si>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</si>
  <si>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</si>
  <si>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</si>
  <si>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ІЗ</t>
  </si>
  <si>
    <t>14</t>
  </si>
  <si>
    <t>15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</si>
  <si>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</si>
  <si>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</si>
  <si>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</si>
  <si>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</si>
  <si>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знаки для товарів і послуг</t>
  </si>
  <si>
    <t>030</t>
  </si>
  <si>
    <t>Права на об'єкти промислової власності</t>
  </si>
  <si>
    <t>040</t>
  </si>
  <si>
    <t>Авторські та суміжні з ними права</t>
  </si>
  <si>
    <t>050</t>
  </si>
  <si>
    <t>Гудвіл</t>
  </si>
  <si>
    <t>060</t>
  </si>
  <si>
    <t>Інші нематеріальні активи</t>
  </si>
  <si>
    <t>070</t>
  </si>
  <si>
    <t>080</t>
  </si>
  <si>
    <t>Із рядка 080 графа 14</t>
  </si>
  <si>
    <t>вартість нематеріальних активів, щодо яких існує обмеження права власності                         (081)</t>
  </si>
  <si>
    <t>вартість оформлених у заставу нематеріальних активів                                                        (082)</t>
  </si>
  <si>
    <t>вартість створених підприємством нематеріальних активів                                                   (083)</t>
  </si>
  <si>
    <t>Із рядка 080 графа 5</t>
  </si>
  <si>
    <t>вартість нематеріальних активів, отриманих за рахунок пільгових асигнувань                         (084)</t>
  </si>
  <si>
    <t>Із рядка 080 графа 15</t>
  </si>
  <si>
    <t>накопичена амортизація нематеріальних активів, щодо яких існує обмеження права власності'  (085)</t>
  </si>
  <si>
    <t>ІІ. Основні засоби</t>
  </si>
  <si>
    <t>Переоцінка</t>
  </si>
  <si>
    <t>Вибуло</t>
  </si>
  <si>
    <t>Нарахо-</t>
  </si>
  <si>
    <t xml:space="preserve">Втрати </t>
  </si>
  <si>
    <t xml:space="preserve">Інші </t>
  </si>
  <si>
    <t>Залишок на кінець року</t>
  </si>
  <si>
    <t>У тому числі</t>
  </si>
  <si>
    <t xml:space="preserve">Групи основних </t>
  </si>
  <si>
    <t xml:space="preserve">Код </t>
  </si>
  <si>
    <t xml:space="preserve">Залишок </t>
  </si>
  <si>
    <t xml:space="preserve">Надій-шло </t>
  </si>
  <si>
    <t>(до оцінка +, уцінка -)</t>
  </si>
  <si>
    <t>за рік</t>
  </si>
  <si>
    <t xml:space="preserve">вано </t>
  </si>
  <si>
    <t>від змен-</t>
  </si>
  <si>
    <t>зміни за рік</t>
  </si>
  <si>
    <t>засобів</t>
  </si>
  <si>
    <t xml:space="preserve"> ряд­ка</t>
  </si>
  <si>
    <t>на початку року</t>
  </si>
  <si>
    <t>аморти-</t>
  </si>
  <si>
    <t xml:space="preserve">шення </t>
  </si>
  <si>
    <t xml:space="preserve">зації </t>
  </si>
  <si>
    <t>корис-</t>
  </si>
  <si>
    <t>Одержані  за фінансовою орендою</t>
  </si>
  <si>
    <t xml:space="preserve">Передані в оперативну </t>
  </si>
  <si>
    <t xml:space="preserve">ності </t>
  </si>
  <si>
    <t>оренду</t>
  </si>
  <si>
    <t xml:space="preserve">первісна </t>
  </si>
  <si>
    <t xml:space="preserve">первісної </t>
  </si>
  <si>
    <t>первісної (перео-</t>
  </si>
  <si>
    <t>первісна (перео-</t>
  </si>
  <si>
    <t>(переоцінена</t>
  </si>
  <si>
    <t>знос</t>
  </si>
  <si>
    <t>(переоці-</t>
  </si>
  <si>
    <t>зносу</t>
  </si>
  <si>
    <t>ціненої вартості)</t>
  </si>
  <si>
    <t>цінена вартість)</t>
  </si>
  <si>
    <t xml:space="preserve">цінена </t>
  </si>
  <si>
    <t>вартість)</t>
  </si>
  <si>
    <t>неної</t>
  </si>
  <si>
    <t xml:space="preserve">нена </t>
  </si>
  <si>
    <t>вартості)</t>
  </si>
  <si>
    <t>Земельні ділянки</t>
  </si>
  <si>
    <t>Капітальні витрати на поліпшення земель</t>
  </si>
  <si>
    <t>Будинки , споруди та передавальні  пристрої</t>
  </si>
  <si>
    <t>Машини та обладнання</t>
  </si>
  <si>
    <t xml:space="preserve">Транспортні засоби </t>
  </si>
  <si>
    <t>Інструменти, прилади, інвентар (меблі)</t>
  </si>
  <si>
    <t>Робоча і продуктивна худоба</t>
  </si>
  <si>
    <t>Багаторічні насадження</t>
  </si>
  <si>
    <t xml:space="preserve">Інші основні засоби </t>
  </si>
  <si>
    <t>Бібліотечні фонди</t>
  </si>
  <si>
    <t xml:space="preserve">Малоцінні необоротні матеріальні активи 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</si>
  <si>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</si>
  <si>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</si>
  <si>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</si>
  <si>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</si>
  <si>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 xml:space="preserve">Інші необоротні матеріальні активи </t>
  </si>
  <si>
    <t xml:space="preserve">Із рядка 260 графа 14  </t>
  </si>
  <si>
    <t>вартість основних засобів, щодо яких існують передбачені чинним законодавством  обмеження права власності</t>
  </si>
  <si>
    <t>(261)_</t>
  </si>
  <si>
    <t>вартість оформлених у заставу основних засобів</t>
  </si>
  <si>
    <t>(262)_</t>
  </si>
  <si>
    <t>залишкова вартість основних засобів, що тимчасово не використовуються(консервація, реконструкція тощо)</t>
  </si>
  <si>
    <t>(263)_</t>
  </si>
  <si>
    <t xml:space="preserve"> </t>
  </si>
  <si>
    <t xml:space="preserve"> первісна (переоцінена) вартість повністю амортизованих основних засобів</t>
  </si>
  <si>
    <t>(264)_</t>
  </si>
  <si>
    <t>основні засоби орендованих цілісних майнових комплексів</t>
  </si>
  <si>
    <t xml:space="preserve"> (2641)_</t>
  </si>
  <si>
    <t xml:space="preserve">Із рядка 260 графа 8   </t>
  </si>
  <si>
    <t>артість основних засобів, призначених для продажу</t>
  </si>
  <si>
    <t>(265)_</t>
  </si>
  <si>
    <t>залишкова вартість основних засобів, утрачених унаслідок надзвичайних подій</t>
  </si>
  <si>
    <t xml:space="preserve"> (2651)_</t>
  </si>
  <si>
    <t xml:space="preserve">Із рядка 260 графа 5    </t>
  </si>
  <si>
    <t xml:space="preserve"> вартість основних засобів, придбаних за рахунок цільового фінансування</t>
  </si>
  <si>
    <t>(266)_</t>
  </si>
  <si>
    <t>Вартість основних засобів, що взяті в операційну оренду</t>
  </si>
  <si>
    <t xml:space="preserve"> (267)_</t>
  </si>
  <si>
    <t xml:space="preserve">З рядка 260 графа 15 </t>
  </si>
  <si>
    <t>знос основних засобів, щодо яких існують обмеження права власності</t>
  </si>
  <si>
    <t>(268)_</t>
  </si>
  <si>
    <t>вартість інвестиційної нерухомості, оціненої за справедливою вартістю</t>
  </si>
  <si>
    <t>(269) _</t>
  </si>
  <si>
    <t>ІІІ. Капітальні інвестиції</t>
  </si>
  <si>
    <t>V. Доходи і витрати</t>
  </si>
  <si>
    <t>VI. Грошові кошти</t>
  </si>
  <si>
    <t>Найменування показника</t>
  </si>
  <si>
    <t>За рік</t>
  </si>
  <si>
    <t>На кінець року</t>
  </si>
  <si>
    <t xml:space="preserve">Доходи </t>
  </si>
  <si>
    <t xml:space="preserve">Витрати </t>
  </si>
  <si>
    <t>Капітальне будівництво</t>
  </si>
  <si>
    <t>А. Інші операційні доходи і витрати</t>
  </si>
  <si>
    <t>Каса</t>
  </si>
  <si>
    <t>Придбання (виготовлення) основних засобів</t>
  </si>
  <si>
    <t xml:space="preserve">  Операційна орендна активів</t>
  </si>
  <si>
    <t>Поточний рахунок у банку</t>
  </si>
  <si>
    <t>Придбання (виготовлення) інших необоротних матеріальних активів</t>
  </si>
  <si>
    <t xml:space="preserve">  Операційна курсова різниця</t>
  </si>
  <si>
    <t>Інші рахунки в банку (акредитиви, чекові книжки)</t>
  </si>
  <si>
    <t>Придбання (створення) нематеріальних активів</t>
  </si>
  <si>
    <t xml:space="preserve">  Реалізація інших оборотних активів</t>
  </si>
  <si>
    <t>Грошові кошти в дорозі</t>
  </si>
  <si>
    <t>Придбання (вирощування) довгострокових біологічних активів</t>
  </si>
  <si>
    <t xml:space="preserve">  Штрафи, пені, неустойки</t>
  </si>
  <si>
    <t>Еквіваленти грошових коштів</t>
  </si>
  <si>
    <t>Геол.роботи</t>
  </si>
  <si>
    <t>Ремонт ОЗ</t>
  </si>
  <si>
    <t xml:space="preserve">  Утримання об¢єктів житлово-комунального </t>
  </si>
  <si>
    <t xml:space="preserve">Разом </t>
  </si>
  <si>
    <t>стрБ020</t>
  </si>
  <si>
    <t xml:space="preserve">  і соціально-культурного призначення</t>
  </si>
  <si>
    <t xml:space="preserve">Із рядка 070 гр. 4 Балансу </t>
  </si>
  <si>
    <t xml:space="preserve">  Інші операційні доходи і витрати</t>
  </si>
  <si>
    <t>Грошові кошти використання</t>
  </si>
  <si>
    <t>з рядка 340 графа  3</t>
  </si>
  <si>
    <t xml:space="preserve"> в т.ч.     резерв сумн.боргів</t>
  </si>
  <si>
    <t>Х</t>
  </si>
  <si>
    <t xml:space="preserve">яких обмежено </t>
  </si>
  <si>
    <t>(691)_</t>
  </si>
  <si>
    <t>капітальні інвестиції і інвестиційну нерухомість</t>
  </si>
  <si>
    <t>(.341)</t>
  </si>
  <si>
    <t xml:space="preserve">       непродуктивні витрати і втрати</t>
  </si>
  <si>
    <t>фінансові витрати, включені до капітальних інвестицій</t>
  </si>
  <si>
    <t>(.342)</t>
  </si>
  <si>
    <t>IV. Фінансові інвестиції</t>
  </si>
  <si>
    <t>Б. Доходи і витрати від участі в капіталі за інвестиціями в:</t>
  </si>
  <si>
    <t>На кінець</t>
  </si>
  <si>
    <t>року</t>
  </si>
  <si>
    <t xml:space="preserve">  асоційовані підприємства</t>
  </si>
  <si>
    <t>довго-срокові</t>
  </si>
  <si>
    <t>поточні</t>
  </si>
  <si>
    <t xml:space="preserve">  дочірні підприємства</t>
  </si>
  <si>
    <t xml:space="preserve">  спільну діяльність</t>
  </si>
  <si>
    <t>А. Фінансові інвестиції за методом участі в капіталі в:</t>
  </si>
  <si>
    <t>В. Інші фінансові доходи і витрати</t>
  </si>
  <si>
    <t xml:space="preserve">  Дивіденди</t>
  </si>
  <si>
    <t xml:space="preserve">  Проценти</t>
  </si>
  <si>
    <t xml:space="preserve">  Фінансова оренда активів</t>
  </si>
  <si>
    <t>Б. Інші фінансові інвестиції в:</t>
  </si>
  <si>
    <t xml:space="preserve">  Інші фінансові доходи і витрати</t>
  </si>
  <si>
    <t xml:space="preserve">  частки і паї у статутному капіталі    </t>
  </si>
  <si>
    <t>Г. Інші доходи і витрати</t>
  </si>
  <si>
    <t xml:space="preserve">  інших підприємств</t>
  </si>
  <si>
    <t xml:space="preserve">  Реалізація фінансових інвестицій</t>
  </si>
  <si>
    <t xml:space="preserve">  акції </t>
  </si>
  <si>
    <t xml:space="preserve">  Доходи від об"еднання підприємств</t>
  </si>
  <si>
    <t xml:space="preserve">  облігації</t>
  </si>
  <si>
    <t xml:space="preserve">  Результат оцінки корисності</t>
  </si>
  <si>
    <t xml:space="preserve">  інші</t>
  </si>
  <si>
    <t xml:space="preserve">  Не операційна курсова різниця</t>
  </si>
  <si>
    <t>Разом (розд. А + розд. Б)</t>
  </si>
  <si>
    <t xml:space="preserve">  Безоплатно одержані активи</t>
  </si>
  <si>
    <t xml:space="preserve">  Списання необоротних активів</t>
  </si>
  <si>
    <t>із рядка 045 гр. 4 Балансу Інші довгострокові фінансові інвестиції відображені:</t>
  </si>
  <si>
    <t xml:space="preserve">  Інші доходи і витрати</t>
  </si>
  <si>
    <t>за собівартістю</t>
  </si>
  <si>
    <t>(421)__________</t>
  </si>
  <si>
    <t>за справедливою вартістю</t>
  </si>
  <si>
    <t>(422)___________</t>
  </si>
  <si>
    <t xml:space="preserve">Товарообмінні (бартерні) операції з продукцією (товарами, роботами, </t>
  </si>
  <si>
    <t xml:space="preserve">за амортизованою собівартістю </t>
  </si>
  <si>
    <t>(423)____________</t>
  </si>
  <si>
    <t xml:space="preserve">послугами) </t>
  </si>
  <si>
    <t>(631)_</t>
  </si>
  <si>
    <t xml:space="preserve">Частка доходу від реалізації продукції (товарів, робіт, послуг) </t>
  </si>
  <si>
    <t>із рядка 220 гр. 4 Балансу Поточні фінансові інвестиції відображені:</t>
  </si>
  <si>
    <t>за товарообмінними бартерними) контрактами з пов¢язаними сторонами</t>
  </si>
  <si>
    <t>(632)_</t>
  </si>
  <si>
    <t>%</t>
  </si>
  <si>
    <t>(421)___________</t>
  </si>
  <si>
    <t>з рядків 540-560 графа 4 фінансові витрати, уключені до собівартості продукції основної діяяльності</t>
  </si>
  <si>
    <t>(.633)</t>
  </si>
  <si>
    <t>за амортизованою собівартістю</t>
  </si>
  <si>
    <t>(423)___________</t>
  </si>
  <si>
    <t xml:space="preserve">                                                                                                                                                         </t>
  </si>
  <si>
    <t>7.ЗАБЕЗПЕЧЕННЯ</t>
  </si>
  <si>
    <t>Залишок  на</t>
  </si>
  <si>
    <t>Збільшення</t>
  </si>
  <si>
    <t xml:space="preserve"> за звітний рік</t>
  </si>
  <si>
    <t>Сторновано невикористану суму у звітному році</t>
  </si>
  <si>
    <t>Сума очикуванного  відшкодування витрат</t>
  </si>
  <si>
    <t>Види забезпечень</t>
  </si>
  <si>
    <t>початок року</t>
  </si>
  <si>
    <t>нараховано (створено)</t>
  </si>
  <si>
    <t>додаткові відрахування</t>
  </si>
  <si>
    <t>Використано протягом року</t>
  </si>
  <si>
    <t>невикористану суму у звітному році</t>
  </si>
  <si>
    <t>іншою стороною, що врахована при оцінці</t>
  </si>
  <si>
    <t>Забезпечення на випл. відпусток працівникам</t>
  </si>
  <si>
    <t>стр 400 Бал</t>
  </si>
  <si>
    <t>Забезпечення наст. витрат на додаткове пенсійне забезпечення</t>
  </si>
  <si>
    <t>Забезпечення наст. витрат на виконання гарант. зобовязань</t>
  </si>
  <si>
    <t>стр 410 Бал</t>
  </si>
  <si>
    <t>Забезпечення наст. витрат на реструкт.</t>
  </si>
  <si>
    <t>Забезпечення наст. витрат на виконання зобов. щодо обт. контр</t>
  </si>
  <si>
    <t>Забезпечення матеріального заохочення</t>
  </si>
  <si>
    <t>Резерв сумн.боргів</t>
  </si>
  <si>
    <t>стр 162 бал</t>
  </si>
  <si>
    <t>РАЗОМ</t>
  </si>
  <si>
    <t>8.ЗАПАСИ                                                                                                                        9.ДЕБІТОРСЬКА ЗАБОРГОВАНІСТЬ</t>
  </si>
  <si>
    <t xml:space="preserve">Балансова </t>
  </si>
  <si>
    <t>Найменування</t>
  </si>
  <si>
    <t>всього</t>
  </si>
  <si>
    <t xml:space="preserve">В   т.ч.  за </t>
  </si>
  <si>
    <t>строками</t>
  </si>
  <si>
    <t>Непогаш</t>
  </si>
  <si>
    <t>Вартість на кінець року</t>
  </si>
  <si>
    <t>Збільшення чистої вартості реалізації</t>
  </si>
  <si>
    <t>уцінка</t>
  </si>
  <si>
    <t>показника</t>
  </si>
  <si>
    <t>До 12-х місяців</t>
  </si>
  <si>
    <t>Від 12до 18 місяців</t>
  </si>
  <si>
    <t>Від 18 до 36 місяців</t>
  </si>
  <si>
    <t>Сировина і матеріали</t>
  </si>
  <si>
    <t xml:space="preserve">Дебіторська </t>
  </si>
  <si>
    <t>Купівельні напівфабрикати та комплектуючі вироби</t>
  </si>
  <si>
    <t>заборгованість за товари , роботи послуги</t>
  </si>
  <si>
    <t>Паливо</t>
  </si>
  <si>
    <t>Інша поточна</t>
  </si>
  <si>
    <t>Тара і тарні матеріали</t>
  </si>
  <si>
    <t xml:space="preserve">дебіторська </t>
  </si>
  <si>
    <t>Будівельні матеріали</t>
  </si>
  <si>
    <t>заборгованість</t>
  </si>
  <si>
    <t>Запасні частини</t>
  </si>
  <si>
    <t>Матеріали сільськ. признач.</t>
  </si>
  <si>
    <t>Списано у звітному році безнадійної дебіторської заборгованості</t>
  </si>
  <si>
    <t>(951)_</t>
  </si>
  <si>
    <t>Поточні біологічні активи</t>
  </si>
  <si>
    <t>Із рядка 940 і 950 графа 3 заборгованість з повязаними сторонами</t>
  </si>
  <si>
    <t>(952)_</t>
  </si>
  <si>
    <t>М Ш П</t>
  </si>
  <si>
    <t>Незавершене виробництво</t>
  </si>
  <si>
    <t xml:space="preserve">10.НЕСТАЧІ І  ВИТРАТИ </t>
  </si>
  <si>
    <t>код рядка</t>
  </si>
  <si>
    <t>сума</t>
  </si>
  <si>
    <t>Товари</t>
  </si>
  <si>
    <t>Виявлено (списано) за рік нестач і втрат</t>
  </si>
  <si>
    <t>Визнано заборгованістю винних осіб у звітному році</t>
  </si>
  <si>
    <t>Із рядка 920 гр 3 балансова вартість запасів:</t>
  </si>
  <si>
    <t xml:space="preserve">Сума нестач і витрат, ост.рішення щодо винуватців за якими на кінець року </t>
  </si>
  <si>
    <t xml:space="preserve">Відображених за чистою вартістю реалізації                 </t>
  </si>
  <si>
    <t xml:space="preserve">(921)_  </t>
  </si>
  <si>
    <t xml:space="preserve"> не прийнято (позаб.рах№ 072)</t>
  </si>
  <si>
    <t xml:space="preserve">Переданих у переробку                                                      </t>
  </si>
  <si>
    <t>(922)_</t>
  </si>
  <si>
    <t>оформлених в заставу</t>
  </si>
  <si>
    <t>(923)_</t>
  </si>
  <si>
    <t>переданих на комісію</t>
  </si>
  <si>
    <t>(924)_</t>
  </si>
  <si>
    <t>Активи на відповідальному зберіганні (позабалансовий рахунок 02)</t>
  </si>
  <si>
    <t>з рядка 275 гр 4 Балансу                        запаси, призначені для продажу</t>
  </si>
  <si>
    <t>(.926)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</si>
  <si>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</si>
  <si>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XI. Будівельні контракти</t>
  </si>
  <si>
    <t>Сума</t>
  </si>
  <si>
    <t>Доход за будівельними контрактами за звітний рік</t>
  </si>
  <si>
    <t>Заборгованість на кінець звітного року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</si>
  <si>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</si>
  <si>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</si>
  <si>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</si>
  <si>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</si>
  <si>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</si>
  <si>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XII. Податок на прибуток</t>
  </si>
  <si>
    <t>Поточний податок на прибуток</t>
  </si>
  <si>
    <t>Відстрочені податкові активи:                 На початок звітного року</t>
  </si>
  <si>
    <t xml:space="preserve">     На початок звітного року</t>
  </si>
  <si>
    <t xml:space="preserve">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</si>
  <si>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</si>
  <si>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     На кінець звітного року</t>
  </si>
  <si>
    <t>Включено до звіту про фінансові результати  -  усього</t>
  </si>
  <si>
    <t>Ф2 стр 180</t>
  </si>
  <si>
    <t>У т.ч.:</t>
  </si>
  <si>
    <t>У т.ч.                                        Поточний податок на прибуток</t>
  </si>
  <si>
    <t xml:space="preserve">   Зменшення (збільшення) відстрочених податкових активів</t>
  </si>
  <si>
    <t xml:space="preserve">   Збільшення (зменшення) відстрочених податкових зобовязень</t>
  </si>
  <si>
    <t>Відображення у складі власного капіталу  -  усього</t>
  </si>
  <si>
    <t>У т.ч. :</t>
  </si>
  <si>
    <t>У т.ч.                                            Поточний податок на прибуток</t>
  </si>
  <si>
    <t xml:space="preserve">                   Зменшення (збільшення) відстрочених податкових активів</t>
  </si>
  <si>
    <t xml:space="preserve">                   Збільшення (зменшення) відстрочених податкових зобовязань</t>
  </si>
  <si>
    <t>XIII. Використання амортизаційних відрахувань</t>
  </si>
  <si>
    <t>Нараховано за звітний рік</t>
  </si>
  <si>
    <t>Ф2 стр 260</t>
  </si>
  <si>
    <t>Використано за рік  -  усього</t>
  </si>
  <si>
    <t>в т.ч.    на  будівництво об"єктів</t>
  </si>
  <si>
    <t xml:space="preserve">             придбання та поліпшення основних засобів</t>
  </si>
  <si>
    <t xml:space="preserve">                                          з них машин та обладнання</t>
  </si>
  <si>
    <t xml:space="preserve">             придбання (створення) нематеріальних активів</t>
  </si>
  <si>
    <t xml:space="preserve">             погашення отриманих на кап.інвестиції позик</t>
  </si>
  <si>
    <t xml:space="preserve">             ремонт ОЗ</t>
  </si>
  <si>
    <t xml:space="preserve">            трансферт</t>
  </si>
  <si>
    <t xml:space="preserve">ХY. Фінансові результати від первісного визнання та реалізації </t>
  </si>
  <si>
    <t>Головний бухгалтер                            ____________________ Панкратова О.І.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</si>
  <si>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</si>
  <si>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</si>
  <si>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                                         за   2017 р.</t>
  </si>
  <si>
    <t xml:space="preserve">   за розрахунками з учасниками</t>
  </si>
  <si>
    <t>за    2017 р.</t>
  </si>
  <si>
    <t>Сума чистого прибутку, належна до бюджету</t>
  </si>
  <si>
    <t>за 2017рік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</si>
</sst>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8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6"/>
      <name val="Times New Roman"/>
      <family val="1"/>
    </font>
    <font>
      <sz val="10"/>
      <color indexed="49"/>
      <name val="Arial Cyr"/>
      <family val="0"/>
    </font>
    <font>
      <sz val="10"/>
      <color indexed="53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2"/>
      <name val="Cambria"/>
      <family val="1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b/>
      <sz val="8"/>
      <color indexed="10"/>
      <name val="Arial Cyr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52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47"/>
      <name val="Times New Roman"/>
      <family val="1"/>
    </font>
    <font>
      <b/>
      <sz val="6"/>
      <name val="Times New Roman"/>
      <family val="1"/>
    </font>
    <font>
      <sz val="10"/>
      <color indexed="10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sz val="11"/>
      <name val="Times New Roman"/>
      <family val="1"/>
    </font>
    <font>
      <sz val="10"/>
      <color indexed="47"/>
      <name val="Times New Roman"/>
      <family val="1"/>
    </font>
    <font>
      <b/>
      <sz val="8"/>
      <color indexed="52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31" xfId="0" applyFont="1" applyBorder="1" applyAlignment="1">
      <alignment horizontal="center" vertical="top" wrapText="1"/>
    </xf>
    <xf numFmtId="0" fontId="48" fillId="0" borderId="0" xfId="0" applyFont="1" applyAlignment="1">
      <alignment horizontal="right" vertical="top" wrapText="1"/>
    </xf>
    <xf numFmtId="0" fontId="13" fillId="0" borderId="32" xfId="0" applyFont="1" applyBorder="1" applyAlignment="1">
      <alignment horizontal="right" vertical="top" wrapText="1"/>
    </xf>
    <xf numFmtId="0" fontId="13" fillId="0" borderId="33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 indent="4"/>
    </xf>
    <xf numFmtId="0" fontId="7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36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38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50" fillId="0" borderId="0" xfId="0" applyFont="1" applyFill="1" applyBorder="1" applyAlignment="1">
      <alignment/>
    </xf>
    <xf numFmtId="0" fontId="22" fillId="0" borderId="39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wrapText="1"/>
    </xf>
    <xf numFmtId="0" fontId="1" fillId="0" borderId="43" xfId="0" applyFont="1" applyBorder="1" applyAlignment="1">
      <alignment horizontal="center" wrapText="1"/>
    </xf>
    <xf numFmtId="0" fontId="21" fillId="0" borderId="44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1" fillId="0" borderId="46" xfId="0" applyFont="1" applyBorder="1" applyAlignment="1">
      <alignment horizontal="left" wrapText="1" indent="1"/>
    </xf>
    <xf numFmtId="0" fontId="1" fillId="0" borderId="47" xfId="0" applyFont="1" applyBorder="1" applyAlignment="1">
      <alignment horizontal="center" wrapText="1"/>
    </xf>
    <xf numFmtId="0" fontId="21" fillId="0" borderId="48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21" fillId="0" borderId="46" xfId="0" applyFont="1" applyBorder="1" applyAlignment="1">
      <alignment wrapText="1"/>
    </xf>
    <xf numFmtId="0" fontId="21" fillId="0" borderId="47" xfId="0" applyFont="1" applyBorder="1" applyAlignment="1">
      <alignment horizontal="center" wrapText="1"/>
    </xf>
    <xf numFmtId="0" fontId="21" fillId="0" borderId="50" xfId="0" applyFont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50" xfId="0" applyFont="1" applyBorder="1" applyAlignment="1">
      <alignment horizontal="left" wrapText="1" indent="1"/>
    </xf>
    <xf numFmtId="0" fontId="21" fillId="0" borderId="17" xfId="0" applyFont="1" applyBorder="1" applyAlignment="1">
      <alignment horizontal="center" wrapText="1"/>
    </xf>
    <xf numFmtId="0" fontId="21" fillId="0" borderId="52" xfId="0" applyFont="1" applyBorder="1" applyAlignment="1">
      <alignment horizontal="center" wrapText="1"/>
    </xf>
    <xf numFmtId="0" fontId="22" fillId="0" borderId="53" xfId="0" applyFont="1" applyBorder="1" applyAlignment="1">
      <alignment wrapText="1"/>
    </xf>
    <xf numFmtId="0" fontId="22" fillId="0" borderId="54" xfId="0" applyFont="1" applyBorder="1" applyAlignment="1">
      <alignment horizontal="center" wrapText="1"/>
    </xf>
    <xf numFmtId="0" fontId="22" fillId="25" borderId="54" xfId="0" applyFont="1" applyFill="1" applyBorder="1" applyAlignment="1">
      <alignment horizontal="center" wrapText="1"/>
    </xf>
    <xf numFmtId="0" fontId="22" fillId="25" borderId="55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2" fillId="0" borderId="57" xfId="0" applyFont="1" applyBorder="1" applyAlignment="1">
      <alignment wrapText="1"/>
    </xf>
    <xf numFmtId="0" fontId="22" fillId="0" borderId="58" xfId="0" applyFont="1" applyBorder="1" applyAlignment="1">
      <alignment horizontal="center" wrapText="1"/>
    </xf>
    <xf numFmtId="0" fontId="22" fillId="25" borderId="58" xfId="0" applyFont="1" applyFill="1" applyBorder="1" applyAlignment="1">
      <alignment horizontal="center" wrapText="1"/>
    </xf>
    <xf numFmtId="0" fontId="22" fillId="0" borderId="5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1" fillId="0" borderId="53" xfId="0" applyFont="1" applyBorder="1" applyAlignment="1">
      <alignment wrapText="1"/>
    </xf>
    <xf numFmtId="0" fontId="21" fillId="0" borderId="54" xfId="0" applyFont="1" applyBorder="1" applyAlignment="1">
      <alignment horizontal="center" wrapText="1"/>
    </xf>
    <xf numFmtId="0" fontId="13" fillId="25" borderId="54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/>
    </xf>
    <xf numFmtId="0" fontId="55" fillId="0" borderId="0" xfId="0" applyFont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" fillId="0" borderId="59" xfId="0" applyFont="1" applyBorder="1" applyAlignment="1">
      <alignment horizontal="right" vertical="top" wrapText="1"/>
    </xf>
    <xf numFmtId="0" fontId="1" fillId="0" borderId="60" xfId="0" applyFont="1" applyBorder="1" applyAlignment="1">
      <alignment horizontal="center" vertical="top" wrapText="1"/>
    </xf>
    <xf numFmtId="0" fontId="48" fillId="0" borderId="0" xfId="0" applyFont="1" applyAlignment="1">
      <alignment horizontal="right" vertical="top" wrapText="1"/>
    </xf>
    <xf numFmtId="0" fontId="0" fillId="0" borderId="61" xfId="0" applyBorder="1" applyAlignment="1">
      <alignment/>
    </xf>
    <xf numFmtId="0" fontId="1" fillId="0" borderId="62" xfId="0" applyFont="1" applyBorder="1" applyAlignment="1">
      <alignment vertical="top" wrapText="1"/>
    </xf>
    <xf numFmtId="0" fontId="13" fillId="0" borderId="6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8" fillId="0" borderId="0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61" xfId="0" applyBorder="1" applyAlignment="1">
      <alignment horizontal="right"/>
    </xf>
    <xf numFmtId="0" fontId="1" fillId="0" borderId="32" xfId="0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wrapText="1"/>
    </xf>
    <xf numFmtId="0" fontId="56" fillId="0" borderId="63" xfId="0" applyFont="1" applyBorder="1" applyAlignment="1">
      <alignment horizontal="center" wrapText="1"/>
    </xf>
    <xf numFmtId="0" fontId="57" fillId="0" borderId="63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21" fillId="0" borderId="32" xfId="0" applyFont="1" applyBorder="1" applyAlignment="1">
      <alignment horizontal="center" wrapText="1"/>
    </xf>
    <xf numFmtId="0" fontId="21" fillId="0" borderId="63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22" fillId="0" borderId="64" xfId="0" applyFont="1" applyBorder="1" applyAlignment="1">
      <alignment wrapText="1"/>
    </xf>
    <xf numFmtId="0" fontId="22" fillId="0" borderId="31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33" xfId="0" applyFont="1" applyBorder="1" applyAlignment="1">
      <alignment wrapText="1"/>
    </xf>
    <xf numFmtId="0" fontId="22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1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21" fillId="0" borderId="65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top" wrapText="1"/>
    </xf>
    <xf numFmtId="0" fontId="22" fillId="0" borderId="65" xfId="0" applyFont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2" fillId="0" borderId="64" xfId="0" applyFont="1" applyBorder="1" applyAlignment="1">
      <alignment vertical="top" wrapText="1"/>
    </xf>
    <xf numFmtId="0" fontId="2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 wrapText="1"/>
    </xf>
    <xf numFmtId="0" fontId="21" fillId="0" borderId="33" xfId="0" applyFont="1" applyBorder="1" applyAlignment="1">
      <alignment vertical="top" wrapText="1"/>
    </xf>
    <xf numFmtId="0" fontId="21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1" fillId="24" borderId="65" xfId="0" applyFont="1" applyFill="1" applyBorder="1" applyAlignment="1">
      <alignment horizontal="center" wrapText="1"/>
    </xf>
    <xf numFmtId="0" fontId="13" fillId="24" borderId="31" xfId="0" applyFont="1" applyFill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59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60" fillId="0" borderId="11" xfId="0" applyNumberFormat="1" applyFont="1" applyFill="1" applyBorder="1" applyAlignment="1" applyProtection="1">
      <alignment vertical="top"/>
      <protection/>
    </xf>
    <xf numFmtId="0" fontId="6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9" fillId="0" borderId="12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60" fillId="0" borderId="23" xfId="0" applyNumberFormat="1" applyFont="1" applyFill="1" applyBorder="1" applyAlignment="1" applyProtection="1">
      <alignment vertical="top"/>
      <protection/>
    </xf>
    <xf numFmtId="0" fontId="62" fillId="0" borderId="12" xfId="0" applyNumberFormat="1" applyFont="1" applyFill="1" applyBorder="1" applyAlignment="1" applyProtection="1">
      <alignment vertical="top"/>
      <protection/>
    </xf>
    <xf numFmtId="0" fontId="59" fillId="0" borderId="12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64" fillId="0" borderId="0" xfId="0" applyNumberFormat="1" applyFont="1" applyFill="1" applyBorder="1" applyAlignment="1" applyProtection="1">
      <alignment vertical="top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59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66" fillId="0" borderId="12" xfId="0" applyNumberFormat="1" applyFont="1" applyFill="1" applyBorder="1" applyAlignment="1" applyProtection="1">
      <alignment horizontal="left" vertical="top" indent="10"/>
      <protection/>
    </xf>
    <xf numFmtId="0" fontId="66" fillId="0" borderId="12" xfId="0" applyNumberFormat="1" applyFont="1" applyFill="1" applyBorder="1" applyAlignment="1" applyProtection="1">
      <alignment horizontal="center" vertical="top"/>
      <protection/>
    </xf>
    <xf numFmtId="0" fontId="67" fillId="0" borderId="12" xfId="0" applyNumberFormat="1" applyFont="1" applyFill="1" applyBorder="1" applyAlignment="1" applyProtection="1">
      <alignment horizontal="center" vertical="top"/>
      <protection/>
    </xf>
    <xf numFmtId="0" fontId="66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66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1" fontId="69" fillId="0" borderId="0" xfId="0" applyNumberFormat="1" applyFont="1" applyAlignment="1">
      <alignment/>
    </xf>
    <xf numFmtId="0" fontId="70" fillId="0" borderId="0" xfId="0" applyFont="1" applyAlignment="1">
      <alignment/>
    </xf>
    <xf numFmtId="2" fontId="69" fillId="0" borderId="0" xfId="0" applyNumberFormat="1" applyFont="1" applyAlignment="1">
      <alignment/>
    </xf>
    <xf numFmtId="0" fontId="69" fillId="0" borderId="19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71" fillId="0" borderId="0" xfId="0" applyFont="1" applyFill="1" applyBorder="1" applyAlignment="1">
      <alignment/>
    </xf>
    <xf numFmtId="0" fontId="13" fillId="0" borderId="23" xfId="0" applyFont="1" applyBorder="1" applyAlignment="1">
      <alignment/>
    </xf>
    <xf numFmtId="0" fontId="7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6" fillId="0" borderId="12" xfId="0" applyFont="1" applyBorder="1" applyAlignment="1">
      <alignment horizontal="center" vertical="top" wrapText="1"/>
    </xf>
    <xf numFmtId="0" fontId="7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1" fillId="0" borderId="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73" fillId="0" borderId="12" xfId="0" applyFont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3" fillId="22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6" fillId="0" borderId="16" xfId="0" applyFont="1" applyBorder="1" applyAlignment="1">
      <alignment vertical="top" wrapText="1"/>
    </xf>
    <xf numFmtId="0" fontId="73" fillId="0" borderId="16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66" fillId="0" borderId="18" xfId="0" applyFont="1" applyBorder="1" applyAlignment="1">
      <alignment vertical="top" wrapText="1"/>
    </xf>
    <xf numFmtId="0" fontId="66" fillId="0" borderId="27" xfId="0" applyFont="1" applyBorder="1" applyAlignment="1">
      <alignment horizontal="center" vertical="top" wrapText="1"/>
    </xf>
    <xf numFmtId="0" fontId="76" fillId="24" borderId="12" xfId="0" applyFont="1" applyFill="1" applyBorder="1" applyAlignment="1">
      <alignment horizontal="center" vertical="top" wrapText="1"/>
    </xf>
    <xf numFmtId="0" fontId="73" fillId="24" borderId="12" xfId="0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66" fillId="0" borderId="20" xfId="0" applyFont="1" applyBorder="1" applyAlignment="1">
      <alignment vertical="top" wrapText="1"/>
    </xf>
    <xf numFmtId="0" fontId="73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28" xfId="0" applyFont="1" applyBorder="1" applyAlignment="1">
      <alignment horizontal="center" vertical="top" wrapText="1"/>
    </xf>
    <xf numFmtId="0" fontId="73" fillId="0" borderId="0" xfId="0" applyFont="1" applyAlignment="1">
      <alignment horizontal="right"/>
    </xf>
    <xf numFmtId="0" fontId="66" fillId="0" borderId="0" xfId="0" applyFont="1" applyAlignment="1">
      <alignment/>
    </xf>
    <xf numFmtId="0" fontId="73" fillId="0" borderId="0" xfId="0" applyFont="1" applyAlignment="1">
      <alignment horizontal="center"/>
    </xf>
    <xf numFmtId="0" fontId="66" fillId="0" borderId="17" xfId="0" applyFont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78" fillId="0" borderId="0" xfId="0" applyFont="1" applyAlignment="1">
      <alignment horizontal="left"/>
    </xf>
    <xf numFmtId="0" fontId="7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6" fillId="0" borderId="19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right" vertical="top" wrapText="1"/>
    </xf>
    <xf numFmtId="0" fontId="57" fillId="0" borderId="29" xfId="0" applyFont="1" applyBorder="1" applyAlignment="1">
      <alignment horizontal="left" vertical="top" wrapText="1"/>
    </xf>
    <xf numFmtId="0" fontId="66" fillId="0" borderId="11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76" fillId="0" borderId="12" xfId="0" applyFont="1" applyBorder="1" applyAlignment="1">
      <alignment vertical="top" wrapText="1"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 horizontal="right"/>
    </xf>
    <xf numFmtId="0" fontId="66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82" fillId="0" borderId="0" xfId="0" applyFont="1" applyAlignment="1">
      <alignment/>
    </xf>
    <xf numFmtId="0" fontId="57" fillId="0" borderId="16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19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56" xfId="0" applyFont="1" applyBorder="1" applyAlignment="1">
      <alignment horizontal="center" vertical="top" wrapText="1"/>
    </xf>
    <xf numFmtId="0" fontId="0" fillId="0" borderId="56" xfId="0" applyBorder="1" applyAlignment="1">
      <alignment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50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57" fillId="0" borderId="3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9" fillId="0" borderId="12" xfId="0" applyFont="1" applyBorder="1" applyAlignment="1">
      <alignment vertical="top" wrapText="1"/>
    </xf>
    <xf numFmtId="0" fontId="76" fillId="24" borderId="12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82" fillId="0" borderId="0" xfId="0" applyFont="1" applyFill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7" fillId="0" borderId="50" xfId="0" applyFont="1" applyBorder="1" applyAlignment="1">
      <alignment vertical="top" wrapText="1"/>
    </xf>
    <xf numFmtId="0" fontId="13" fillId="22" borderId="50" xfId="0" applyFont="1" applyFill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84" fillId="0" borderId="0" xfId="0" applyFont="1" applyFill="1" applyBorder="1" applyAlignment="1">
      <alignment/>
    </xf>
    <xf numFmtId="0" fontId="13" fillId="22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4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24" borderId="12" xfId="0" applyFont="1" applyFill="1" applyBorder="1" applyAlignment="1">
      <alignment horizontal="right" vertical="top" wrapText="1"/>
    </xf>
    <xf numFmtId="0" fontId="1" fillId="24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57" fillId="0" borderId="18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7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10" fillId="0" borderId="0" xfId="0" applyFont="1" applyAlignment="1">
      <alignment horizontal="left"/>
    </xf>
    <xf numFmtId="0" fontId="82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6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2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82" fillId="0" borderId="1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68" fillId="0" borderId="1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86;&#1085;&#1077;&#1094;&#1100;&#1082;&#1075;&#1077;&#1086;&#1083;&#1086;&#1075;&#1110;&#1103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44;&#1086;&#1085;&#1077;&#1094;&#1100;&#1082;&#1075;&#1077;&#1086;&#1083;&#1086;&#1075;&#1110;&#1103;%204%20&#1082;&#1074;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25119860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8">
          <cell r="D8">
            <v>25119860</v>
          </cell>
        </row>
        <row r="9">
          <cell r="D9">
            <v>1410300000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стр.1"/>
      <sheetName val="Форма5-2"/>
      <sheetName val="Форма5-3"/>
      <sheetName val="Форма5-4"/>
      <sheetName val="Форма5-5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6"/>
  <sheetViews>
    <sheetView showGridLines="0" zoomScalePageLayoutView="0" workbookViewId="0" topLeftCell="A93">
      <selection activeCell="B102" sqref="B102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9"/>
      <c r="C6" s="180"/>
      <c r="D6" s="106" t="s">
        <v>18</v>
      </c>
      <c r="E6" s="107"/>
      <c r="F6" s="72"/>
      <c r="G6" s="1"/>
    </row>
    <row r="7" spans="1:7" ht="12" customHeight="1">
      <c r="A7" s="27"/>
      <c r="B7" s="179" t="s">
        <v>19</v>
      </c>
      <c r="C7" s="180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81" t="s">
        <v>24</v>
      </c>
      <c r="C15" s="181"/>
      <c r="D15" s="181"/>
      <c r="E15" s="181"/>
      <c r="F15" s="181"/>
      <c r="G15" s="18"/>
    </row>
    <row r="16" spans="1:7" ht="12" customHeight="1">
      <c r="A16" s="32"/>
      <c r="B16" s="181" t="s">
        <v>25</v>
      </c>
      <c r="C16" s="182"/>
      <c r="D16" s="114"/>
      <c r="E16" s="115" t="s">
        <v>102</v>
      </c>
      <c r="F16" s="7"/>
      <c r="G16" s="18"/>
    </row>
    <row r="17" spans="1:7" ht="12" customHeight="1">
      <c r="A17" s="30"/>
      <c r="B17" s="181" t="s">
        <v>26</v>
      </c>
      <c r="C17" s="182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194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80" t="s">
        <v>29</v>
      </c>
      <c r="D23" s="178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83">
        <f>D30-D31</f>
        <v>1373</v>
      </c>
      <c r="E28" s="183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7"/>
      <c r="E29" s="177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545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35900</v>
      </c>
      <c r="E32" s="155">
        <v>29204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22129</v>
      </c>
      <c r="E33" s="81">
        <f>E34-E35</f>
        <v>21897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167541</v>
      </c>
      <c r="E34" s="155">
        <v>167762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145412</v>
      </c>
      <c r="E35" s="155">
        <v>145865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71">
        <v>1030</v>
      </c>
      <c r="D38" s="172"/>
      <c r="E38" s="173"/>
      <c r="F38" s="18"/>
      <c r="G38" s="18"/>
    </row>
    <row r="39" spans="1:7" ht="13.5" customHeight="1">
      <c r="A39" s="33"/>
      <c r="B39" s="57" t="s">
        <v>44</v>
      </c>
      <c r="C39" s="171"/>
      <c r="D39" s="172"/>
      <c r="E39" s="173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59402</v>
      </c>
      <c r="E44" s="82">
        <f>E28+E32+E33+E36+E37+E38+E40+E41+E42+E43</f>
        <v>52473</v>
      </c>
      <c r="F44" s="18"/>
      <c r="G44" s="18"/>
    </row>
    <row r="45" spans="1:7" ht="12" customHeight="1">
      <c r="A45" s="33"/>
      <c r="B45" s="56" t="s">
        <v>50</v>
      </c>
      <c r="C45" s="174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4"/>
      <c r="D46" s="99">
        <f>D47+D48+D49+D50</f>
        <v>1428</v>
      </c>
      <c r="E46" s="100">
        <f>E47+E48+E49+E50</f>
        <v>1460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1428</v>
      </c>
      <c r="E47" s="97">
        <v>1460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1928</v>
      </c>
      <c r="E52" s="40">
        <v>1606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5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8"/>
      <c r="D56" s="50">
        <v>342</v>
      </c>
      <c r="E56" s="50">
        <v>407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22</v>
      </c>
      <c r="E60" s="40">
        <v>117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2203</v>
      </c>
      <c r="E62" s="83">
        <f>E63+E64</f>
        <v>2785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2203</v>
      </c>
      <c r="E64" s="40">
        <v>2785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423</v>
      </c>
      <c r="E65" s="40">
        <v>446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258</v>
      </c>
      <c r="E66" s="40">
        <v>326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6604</v>
      </c>
      <c r="E67" s="83">
        <f>E46+E52+E56+E57+E59+E60+E61+E62+E65+E66</f>
        <v>7147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66006</v>
      </c>
      <c r="E69" s="103">
        <f>E68+E67+E44</f>
        <v>59620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2130</v>
      </c>
    </row>
    <row r="72" spans="1:7" ht="25.5" customHeight="1">
      <c r="A72" s="1"/>
      <c r="B72" s="175" t="s">
        <v>1</v>
      </c>
      <c r="C72" s="44" t="s">
        <v>4</v>
      </c>
      <c r="D72" s="175" t="s">
        <v>30</v>
      </c>
      <c r="E72" s="175" t="s">
        <v>14</v>
      </c>
      <c r="F72" s="1"/>
      <c r="G72" s="1"/>
    </row>
    <row r="73" spans="1:7" ht="12.75">
      <c r="A73" s="1"/>
      <c r="B73" s="176"/>
      <c r="C73" s="76" t="s">
        <v>5</v>
      </c>
      <c r="D73" s="176"/>
      <c r="E73" s="176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2051</v>
      </c>
      <c r="E80" s="40">
        <v>1717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28043</v>
      </c>
      <c r="E83" s="84">
        <f>E76+E77+E78+E79+E80+E81+E82+E75</f>
        <v>27709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703</v>
      </c>
      <c r="E88" s="40">
        <v>746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703</v>
      </c>
      <c r="E89" s="40">
        <v>746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36241</v>
      </c>
      <c r="E90" s="40">
        <v>29546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36944</v>
      </c>
      <c r="E91" s="84">
        <f>E85+E86+E87+E88+E90</f>
        <v>30292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6">
        <v>1610</v>
      </c>
      <c r="D94" s="159"/>
      <c r="E94" s="159"/>
    </row>
    <row r="95" spans="2:5" ht="13.5" customHeight="1">
      <c r="B95" s="73" t="s">
        <v>85</v>
      </c>
      <c r="C95" s="158"/>
      <c r="D95" s="160"/>
      <c r="E95" s="160"/>
    </row>
    <row r="96" spans="2:5" ht="13.5" customHeight="1">
      <c r="B96" s="48" t="s">
        <v>86</v>
      </c>
      <c r="C96" s="38">
        <v>1615</v>
      </c>
      <c r="D96" s="154">
        <v>206</v>
      </c>
      <c r="E96" s="154">
        <v>881</v>
      </c>
    </row>
    <row r="97" spans="2:5" ht="13.5" customHeight="1">
      <c r="B97" s="48" t="s">
        <v>87</v>
      </c>
      <c r="C97" s="38">
        <v>1620</v>
      </c>
      <c r="D97" s="154">
        <v>298</v>
      </c>
      <c r="E97" s="154">
        <v>263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12</v>
      </c>
      <c r="E99" s="154">
        <v>49</v>
      </c>
    </row>
    <row r="100" spans="2:5" ht="13.5" customHeight="1">
      <c r="B100" s="48" t="s">
        <v>89</v>
      </c>
      <c r="C100" s="38">
        <v>1630</v>
      </c>
      <c r="D100" s="154">
        <v>97</v>
      </c>
      <c r="E100" s="154">
        <v>208</v>
      </c>
    </row>
    <row r="101" spans="2:5" ht="13.5" customHeight="1">
      <c r="B101" s="39" t="s">
        <v>121</v>
      </c>
      <c r="C101" s="91">
        <v>1635</v>
      </c>
      <c r="D101" s="154">
        <v>332</v>
      </c>
      <c r="E101" s="154">
        <v>170</v>
      </c>
    </row>
    <row r="102" spans="2:5" ht="13.5" customHeight="1">
      <c r="B102" s="39" t="s">
        <v>659</v>
      </c>
      <c r="C102" s="91">
        <v>1640</v>
      </c>
      <c r="D102" s="154"/>
      <c r="E102" s="154">
        <v>28</v>
      </c>
    </row>
    <row r="103" spans="2:5" ht="13.5" customHeight="1">
      <c r="B103" s="39" t="s">
        <v>122</v>
      </c>
      <c r="C103" s="91">
        <v>1645</v>
      </c>
      <c r="D103" s="40"/>
      <c r="E103" s="40"/>
    </row>
    <row r="104" spans="2:5" ht="13.5" customHeight="1">
      <c r="B104" s="39" t="s">
        <v>90</v>
      </c>
      <c r="C104" s="41">
        <v>1660</v>
      </c>
      <c r="D104" s="40"/>
      <c r="E104" s="40"/>
    </row>
    <row r="105" spans="2:5" ht="13.5" customHeight="1">
      <c r="B105" s="39" t="s">
        <v>91</v>
      </c>
      <c r="C105" s="38">
        <v>1665</v>
      </c>
      <c r="D105" s="40"/>
      <c r="E105" s="40"/>
    </row>
    <row r="106" spans="2:5" ht="13.5" customHeight="1">
      <c r="B106" s="39" t="s">
        <v>92</v>
      </c>
      <c r="C106" s="38">
        <v>1690</v>
      </c>
      <c r="D106" s="40">
        <v>74</v>
      </c>
      <c r="E106" s="40">
        <v>20</v>
      </c>
    </row>
    <row r="107" spans="2:5" ht="13.5" customHeight="1">
      <c r="B107" s="46" t="s">
        <v>93</v>
      </c>
      <c r="C107" s="47">
        <v>1695</v>
      </c>
      <c r="D107" s="83">
        <f>D93+D94+D96+D97+D99+D100+D104+D105+D106+D101+D103</f>
        <v>1019</v>
      </c>
      <c r="E107" s="83">
        <f>E93+E94+E96+E97+E99+E100+E104+E105+E106+E101+E103+E102</f>
        <v>1619</v>
      </c>
    </row>
    <row r="108" spans="2:5" ht="18.75" customHeight="1">
      <c r="B108" s="61" t="s">
        <v>94</v>
      </c>
      <c r="C108" s="161">
        <v>1700</v>
      </c>
      <c r="D108" s="163"/>
      <c r="E108" s="159"/>
    </row>
    <row r="109" spans="2:5" ht="13.5" customHeight="1">
      <c r="B109" s="62" t="s">
        <v>95</v>
      </c>
      <c r="C109" s="162"/>
      <c r="D109" s="164"/>
      <c r="E109" s="160"/>
    </row>
    <row r="110" spans="2:5" ht="13.5" customHeight="1">
      <c r="B110" s="46" t="s">
        <v>96</v>
      </c>
      <c r="C110" s="47">
        <v>1900</v>
      </c>
      <c r="D110" s="104">
        <f>D108+D107+D91+D83</f>
        <v>66006</v>
      </c>
      <c r="E110" s="104">
        <f>E108+E107+E91+E83</f>
        <v>59620</v>
      </c>
    </row>
    <row r="111" spans="2:5" ht="12.75">
      <c r="B111" s="95"/>
      <c r="D111" s="3"/>
      <c r="E111" s="9"/>
    </row>
    <row r="112" spans="2:5" ht="12.75">
      <c r="B112" s="74"/>
      <c r="D112" s="3"/>
      <c r="E112" s="3"/>
    </row>
    <row r="113" spans="2:5" ht="12.75">
      <c r="B113" s="74"/>
      <c r="C113" s="3"/>
      <c r="D113" s="3"/>
      <c r="E113" s="3"/>
    </row>
    <row r="114" spans="2:5" ht="12.75">
      <c r="B114" s="75" t="s">
        <v>126</v>
      </c>
      <c r="C114" s="6"/>
      <c r="D114" s="3" t="s">
        <v>187</v>
      </c>
      <c r="E114" s="3"/>
    </row>
    <row r="115" spans="2:5" ht="12.75">
      <c r="B115" s="3"/>
      <c r="C115" s="3"/>
      <c r="D115" s="3"/>
      <c r="E115" s="3"/>
    </row>
    <row r="116" spans="2:5" ht="12.75">
      <c r="B116" s="75" t="s">
        <v>97</v>
      </c>
      <c r="C116" s="6"/>
      <c r="D116" s="3" t="s">
        <v>188</v>
      </c>
      <c r="E116" s="3"/>
    </row>
  </sheetData>
  <sheetProtection/>
  <mergeCells count="22">
    <mergeCell ref="C55:C56"/>
    <mergeCell ref="C108:C109"/>
    <mergeCell ref="D108:D109"/>
    <mergeCell ref="E108:E109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workbookViewId="0" topLeftCell="A60">
      <selection activeCell="AY83" sqref="AY83:BG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5" t="s">
        <v>180</v>
      </c>
      <c r="CB1" s="275"/>
      <c r="CC1" s="275"/>
      <c r="CD1" s="275"/>
    </row>
    <row r="2" spans="3:82" ht="13.5" customHeight="1">
      <c r="C2" s="118"/>
      <c r="D2" s="118"/>
      <c r="BJ2" s="192" t="s">
        <v>18</v>
      </c>
      <c r="BK2" s="193"/>
      <c r="BL2" s="193"/>
      <c r="BM2" s="193"/>
      <c r="BN2" s="193"/>
      <c r="BO2" s="193"/>
      <c r="BP2" s="193"/>
      <c r="BQ2" s="193"/>
      <c r="BR2" s="194"/>
      <c r="CA2" s="275"/>
      <c r="CB2" s="275"/>
      <c r="CC2" s="275"/>
      <c r="CD2" s="275"/>
    </row>
    <row r="3" spans="3:82" ht="13.5" customHeight="1">
      <c r="C3" s="270" t="s">
        <v>19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08" t="s">
        <v>191</v>
      </c>
      <c r="BK3" s="209"/>
      <c r="BL3" s="209"/>
      <c r="BM3" s="206" t="s">
        <v>195</v>
      </c>
      <c r="BN3" s="207"/>
      <c r="BO3" s="207"/>
      <c r="BP3" s="184" t="s">
        <v>196</v>
      </c>
      <c r="BQ3" s="184"/>
      <c r="BR3" s="184"/>
      <c r="CA3" s="275"/>
      <c r="CB3" s="275"/>
      <c r="CC3" s="275"/>
      <c r="CD3" s="275"/>
    </row>
    <row r="4" spans="3:82" ht="13.5" customHeight="1">
      <c r="C4" s="211" t="s">
        <v>127</v>
      </c>
      <c r="D4" s="211"/>
      <c r="E4" s="211"/>
      <c r="F4" s="211"/>
      <c r="G4" s="211"/>
      <c r="H4" s="211"/>
      <c r="I4" s="211"/>
      <c r="J4" s="211"/>
      <c r="K4" s="211"/>
      <c r="L4" s="212" t="s">
        <v>189</v>
      </c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BA4" s="211" t="s">
        <v>20</v>
      </c>
      <c r="BB4" s="211"/>
      <c r="BC4" s="211"/>
      <c r="BD4" s="211"/>
      <c r="BE4" s="211"/>
      <c r="BF4" s="211"/>
      <c r="BG4" s="211"/>
      <c r="BH4" s="211"/>
      <c r="BI4" s="271"/>
      <c r="BJ4" s="267">
        <f>'[1]форма 1'!D8</f>
        <v>25119860</v>
      </c>
      <c r="BK4" s="268"/>
      <c r="BL4" s="268"/>
      <c r="BM4" s="268"/>
      <c r="BN4" s="268"/>
      <c r="BO4" s="268"/>
      <c r="BP4" s="268"/>
      <c r="BQ4" s="268"/>
      <c r="BR4" s="269"/>
      <c r="CA4" s="275"/>
      <c r="CB4" s="275"/>
      <c r="CC4" s="275"/>
      <c r="CD4" s="275"/>
    </row>
    <row r="5" spans="11:82" ht="11.25" customHeight="1">
      <c r="K5" s="119"/>
      <c r="L5" s="266" t="s">
        <v>128</v>
      </c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CA5" s="276" t="s">
        <v>181</v>
      </c>
      <c r="CB5" s="276"/>
      <c r="CC5" s="276"/>
      <c r="CD5" s="276"/>
    </row>
    <row r="6" spans="79:82" ht="6" customHeight="1">
      <c r="CA6" s="276"/>
      <c r="CB6" s="276"/>
      <c r="CC6" s="276"/>
      <c r="CD6" s="276"/>
    </row>
    <row r="7" spans="3:82" ht="18" customHeight="1">
      <c r="C7" s="210" t="s">
        <v>129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CA7" s="276"/>
      <c r="CB7" s="276"/>
      <c r="CC7" s="276"/>
      <c r="CD7" s="276"/>
    </row>
    <row r="8" spans="2:82" ht="15.75"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10" t="s">
        <v>130</v>
      </c>
      <c r="Z8" s="210"/>
      <c r="AA8" s="210"/>
      <c r="AB8" s="273" t="s">
        <v>197</v>
      </c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10"/>
      <c r="AQ8" s="210"/>
      <c r="AR8" s="210"/>
      <c r="AS8" s="274" t="s">
        <v>192</v>
      </c>
      <c r="AT8" s="274"/>
      <c r="AU8" s="274"/>
      <c r="AV8" s="210" t="s">
        <v>131</v>
      </c>
      <c r="AW8" s="210"/>
      <c r="AX8" s="21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6"/>
      <c r="CB8" s="276"/>
      <c r="CC8" s="276"/>
      <c r="CD8" s="276"/>
    </row>
    <row r="9" spans="79:82" ht="8.25" customHeight="1">
      <c r="CA9" s="277" t="s">
        <v>182</v>
      </c>
      <c r="CB9" s="277"/>
      <c r="CC9" s="277"/>
      <c r="CD9" s="277"/>
    </row>
    <row r="10" spans="42:82" ht="13.5" customHeight="1">
      <c r="AP10" s="195" t="s">
        <v>132</v>
      </c>
      <c r="AQ10" s="195"/>
      <c r="AR10" s="195"/>
      <c r="AS10" s="195"/>
      <c r="AT10" s="195"/>
      <c r="AU10" s="195"/>
      <c r="AV10" s="195"/>
      <c r="AW10" s="195"/>
      <c r="AX10" s="196" t="s">
        <v>29</v>
      </c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7"/>
      <c r="BJ10" s="192">
        <v>1801003</v>
      </c>
      <c r="BK10" s="193"/>
      <c r="BL10" s="193"/>
      <c r="BM10" s="193"/>
      <c r="BN10" s="193"/>
      <c r="BO10" s="193"/>
      <c r="BP10" s="193"/>
      <c r="BQ10" s="193"/>
      <c r="BR10" s="194"/>
      <c r="CA10" s="277"/>
      <c r="CB10" s="277"/>
      <c r="CC10" s="277"/>
      <c r="CD10" s="277"/>
    </row>
    <row r="11" ht="8.25" customHeight="1" hidden="1"/>
    <row r="12" spans="3:71" ht="9" customHeight="1">
      <c r="C12" s="198" t="s">
        <v>99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</row>
    <row r="13" ht="9" customHeight="1"/>
    <row r="14" spans="3:70" ht="55.5" customHeight="1">
      <c r="C14" s="184" t="s">
        <v>133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 t="s">
        <v>2</v>
      </c>
      <c r="AV14" s="184"/>
      <c r="AW14" s="184"/>
      <c r="AX14" s="184"/>
      <c r="AY14" s="184" t="s">
        <v>134</v>
      </c>
      <c r="AZ14" s="184"/>
      <c r="BA14" s="184"/>
      <c r="BB14" s="184"/>
      <c r="BC14" s="184"/>
      <c r="BD14" s="184"/>
      <c r="BE14" s="184"/>
      <c r="BF14" s="184"/>
      <c r="BG14" s="184"/>
      <c r="BH14" s="184" t="s">
        <v>135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</row>
    <row r="15" spans="3:70" ht="13.5" customHeight="1">
      <c r="C15" s="184">
        <v>1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>
        <v>2</v>
      </c>
      <c r="AV15" s="184"/>
      <c r="AW15" s="184"/>
      <c r="AX15" s="184"/>
      <c r="AY15" s="184">
        <v>3</v>
      </c>
      <c r="AZ15" s="184"/>
      <c r="BA15" s="184"/>
      <c r="BB15" s="184"/>
      <c r="BC15" s="184"/>
      <c r="BD15" s="184"/>
      <c r="BE15" s="184"/>
      <c r="BF15" s="184"/>
      <c r="BG15" s="184"/>
      <c r="BH15" s="184">
        <v>4</v>
      </c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</row>
    <row r="16" spans="3:70" ht="13.5" customHeight="1">
      <c r="C16" s="167" t="s">
        <v>136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6">
        <v>2000</v>
      </c>
      <c r="AV16" s="166"/>
      <c r="AW16" s="166"/>
      <c r="AX16" s="166"/>
      <c r="AY16" s="213">
        <v>9170</v>
      </c>
      <c r="AZ16" s="213"/>
      <c r="BA16" s="213"/>
      <c r="BB16" s="213"/>
      <c r="BC16" s="213"/>
      <c r="BD16" s="213"/>
      <c r="BE16" s="213"/>
      <c r="BF16" s="213"/>
      <c r="BG16" s="213"/>
      <c r="BH16" s="205">
        <v>9097</v>
      </c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</row>
    <row r="17" spans="3:70" ht="13.5" customHeight="1">
      <c r="C17" s="168" t="s">
        <v>137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70"/>
      <c r="AU17" s="202">
        <v>2010</v>
      </c>
      <c r="AV17" s="203"/>
      <c r="AW17" s="203"/>
      <c r="AX17" s="204"/>
      <c r="AY17" s="217">
        <f>AY18-AY19-AY20+AY21</f>
        <v>0</v>
      </c>
      <c r="AZ17" s="218"/>
      <c r="BA17" s="218"/>
      <c r="BB17" s="218"/>
      <c r="BC17" s="218"/>
      <c r="BD17" s="218"/>
      <c r="BE17" s="218"/>
      <c r="BF17" s="218"/>
      <c r="BG17" s="219"/>
      <c r="BH17" s="258">
        <f>BH18-BH19-BH20+BH21</f>
        <v>0</v>
      </c>
      <c r="BI17" s="259"/>
      <c r="BJ17" s="259"/>
      <c r="BK17" s="259"/>
      <c r="BL17" s="259"/>
      <c r="BM17" s="259"/>
      <c r="BN17" s="259"/>
      <c r="BO17" s="259"/>
      <c r="BP17" s="259"/>
      <c r="BQ17" s="259"/>
      <c r="BR17" s="260"/>
    </row>
    <row r="18" spans="3:70" ht="13.5" customHeight="1">
      <c r="C18" s="168" t="s">
        <v>138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70"/>
      <c r="AU18" s="202">
        <v>2011</v>
      </c>
      <c r="AV18" s="203"/>
      <c r="AW18" s="203"/>
      <c r="AX18" s="204"/>
      <c r="AY18" s="214"/>
      <c r="AZ18" s="215"/>
      <c r="BA18" s="215"/>
      <c r="BB18" s="215"/>
      <c r="BC18" s="215"/>
      <c r="BD18" s="215"/>
      <c r="BE18" s="215"/>
      <c r="BF18" s="215"/>
      <c r="BG18" s="216"/>
      <c r="BH18" s="199"/>
      <c r="BI18" s="200"/>
      <c r="BJ18" s="200"/>
      <c r="BK18" s="200"/>
      <c r="BL18" s="200"/>
      <c r="BM18" s="200"/>
      <c r="BN18" s="200"/>
      <c r="BO18" s="200"/>
      <c r="BP18" s="200"/>
      <c r="BQ18" s="200"/>
      <c r="BR18" s="201"/>
    </row>
    <row r="19" spans="3:70" ht="13.5" customHeight="1">
      <c r="C19" s="168" t="s">
        <v>139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0"/>
      <c r="AU19" s="202">
        <v>2012</v>
      </c>
      <c r="AV19" s="203"/>
      <c r="AW19" s="203"/>
      <c r="AX19" s="204"/>
      <c r="AY19" s="214"/>
      <c r="AZ19" s="215"/>
      <c r="BA19" s="215"/>
      <c r="BB19" s="215"/>
      <c r="BC19" s="215"/>
      <c r="BD19" s="215"/>
      <c r="BE19" s="215"/>
      <c r="BF19" s="215"/>
      <c r="BG19" s="216"/>
      <c r="BH19" s="199"/>
      <c r="BI19" s="200"/>
      <c r="BJ19" s="200"/>
      <c r="BK19" s="200"/>
      <c r="BL19" s="200"/>
      <c r="BM19" s="200"/>
      <c r="BN19" s="200"/>
      <c r="BO19" s="200"/>
      <c r="BP19" s="200"/>
      <c r="BQ19" s="200"/>
      <c r="BR19" s="201"/>
    </row>
    <row r="20" spans="3:70" ht="13.5" customHeight="1">
      <c r="C20" s="168" t="s">
        <v>140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70"/>
      <c r="AU20" s="202">
        <v>2013</v>
      </c>
      <c r="AV20" s="203"/>
      <c r="AW20" s="203"/>
      <c r="AX20" s="204"/>
      <c r="AY20" s="214"/>
      <c r="AZ20" s="215"/>
      <c r="BA20" s="215"/>
      <c r="BB20" s="215"/>
      <c r="BC20" s="215"/>
      <c r="BD20" s="215"/>
      <c r="BE20" s="215"/>
      <c r="BF20" s="215"/>
      <c r="BG20" s="216"/>
      <c r="BH20" s="199"/>
      <c r="BI20" s="200"/>
      <c r="BJ20" s="200"/>
      <c r="BK20" s="200"/>
      <c r="BL20" s="200"/>
      <c r="BM20" s="200"/>
      <c r="BN20" s="200"/>
      <c r="BO20" s="200"/>
      <c r="BP20" s="200"/>
      <c r="BQ20" s="200"/>
      <c r="BR20" s="201"/>
    </row>
    <row r="21" spans="3:70" ht="13.5" customHeight="1">
      <c r="C21" s="168" t="s">
        <v>141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70"/>
      <c r="AU21" s="202">
        <v>2014</v>
      </c>
      <c r="AV21" s="203"/>
      <c r="AW21" s="203"/>
      <c r="AX21" s="204"/>
      <c r="AY21" s="214"/>
      <c r="AZ21" s="215"/>
      <c r="BA21" s="215"/>
      <c r="BB21" s="215"/>
      <c r="BC21" s="215"/>
      <c r="BD21" s="215"/>
      <c r="BE21" s="215"/>
      <c r="BF21" s="215"/>
      <c r="BG21" s="216"/>
      <c r="BH21" s="199"/>
      <c r="BI21" s="200"/>
      <c r="BJ21" s="200"/>
      <c r="BK21" s="200"/>
      <c r="BL21" s="200"/>
      <c r="BM21" s="200"/>
      <c r="BN21" s="200"/>
      <c r="BO21" s="200"/>
      <c r="BP21" s="200"/>
      <c r="BQ21" s="200"/>
      <c r="BR21" s="201"/>
    </row>
    <row r="22" spans="3:70" ht="13.5" customHeight="1">
      <c r="C22" s="188" t="s">
        <v>142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243">
        <v>2050</v>
      </c>
      <c r="AV22" s="243"/>
      <c r="AW22" s="243"/>
      <c r="AX22" s="243"/>
      <c r="AY22" s="126" t="s">
        <v>143</v>
      </c>
      <c r="AZ22" s="215">
        <v>7112</v>
      </c>
      <c r="BA22" s="215"/>
      <c r="BB22" s="215"/>
      <c r="BC22" s="215"/>
      <c r="BD22" s="215"/>
      <c r="BE22" s="215"/>
      <c r="BF22" s="215"/>
      <c r="BG22" s="127" t="s">
        <v>144</v>
      </c>
      <c r="BH22" s="126" t="s">
        <v>143</v>
      </c>
      <c r="BI22" s="215">
        <v>6954</v>
      </c>
      <c r="BJ22" s="215"/>
      <c r="BK22" s="215"/>
      <c r="BL22" s="215"/>
      <c r="BM22" s="215"/>
      <c r="BN22" s="215"/>
      <c r="BO22" s="215"/>
      <c r="BP22" s="215"/>
      <c r="BQ22" s="215"/>
      <c r="BR22" s="127" t="s">
        <v>144</v>
      </c>
    </row>
    <row r="23" spans="3:70" ht="13.5" customHeight="1">
      <c r="C23" s="168" t="s">
        <v>145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202">
        <v>2070</v>
      </c>
      <c r="AV23" s="203"/>
      <c r="AW23" s="203"/>
      <c r="AX23" s="204"/>
      <c r="AY23" s="214"/>
      <c r="AZ23" s="215"/>
      <c r="BA23" s="215"/>
      <c r="BB23" s="215"/>
      <c r="BC23" s="215"/>
      <c r="BD23" s="215"/>
      <c r="BE23" s="215"/>
      <c r="BF23" s="215"/>
      <c r="BG23" s="216"/>
      <c r="BH23" s="214"/>
      <c r="BI23" s="215"/>
      <c r="BJ23" s="215"/>
      <c r="BK23" s="215"/>
      <c r="BL23" s="215"/>
      <c r="BM23" s="215"/>
      <c r="BN23" s="215"/>
      <c r="BO23" s="215"/>
      <c r="BP23" s="215"/>
      <c r="BQ23" s="215"/>
      <c r="BR23" s="216"/>
    </row>
    <row r="24" spans="3:70" ht="13.5" customHeight="1">
      <c r="C24" s="189" t="s">
        <v>146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281">
        <v>2090</v>
      </c>
      <c r="AV24" s="281"/>
      <c r="AW24" s="281"/>
      <c r="AX24" s="281"/>
      <c r="AY24" s="235">
        <f>IF((AY16+AY17)&gt;(AZ22+AY23),AY16+AY17-AZ22-AY23,0)</f>
        <v>2058</v>
      </c>
      <c r="AZ24" s="235"/>
      <c r="BA24" s="235"/>
      <c r="BB24" s="235"/>
      <c r="BC24" s="235"/>
      <c r="BD24" s="235"/>
      <c r="BE24" s="235"/>
      <c r="BF24" s="235"/>
      <c r="BG24" s="235"/>
      <c r="BH24" s="228">
        <f>IF((BH16+BH17)&gt;(BI22+BH23),BH16+BH17-BI22-BH23,0)</f>
        <v>2143</v>
      </c>
      <c r="BI24" s="229"/>
      <c r="BJ24" s="229"/>
      <c r="BK24" s="229"/>
      <c r="BL24" s="229"/>
      <c r="BM24" s="229"/>
      <c r="BN24" s="229"/>
      <c r="BO24" s="229"/>
      <c r="BP24" s="229"/>
      <c r="BQ24" s="229"/>
      <c r="BR24" s="230"/>
    </row>
    <row r="25" spans="3:70" ht="13.5" customHeight="1">
      <c r="C25" s="185" t="s">
        <v>147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281"/>
      <c r="AV25" s="281"/>
      <c r="AW25" s="281"/>
      <c r="AX25" s="281"/>
      <c r="AY25" s="235"/>
      <c r="AZ25" s="235"/>
      <c r="BA25" s="235"/>
      <c r="BB25" s="235"/>
      <c r="BC25" s="235"/>
      <c r="BD25" s="235"/>
      <c r="BE25" s="235"/>
      <c r="BF25" s="235"/>
      <c r="BG25" s="235"/>
      <c r="BH25" s="231"/>
      <c r="BI25" s="232"/>
      <c r="BJ25" s="232"/>
      <c r="BK25" s="232"/>
      <c r="BL25" s="232"/>
      <c r="BM25" s="232"/>
      <c r="BN25" s="232"/>
      <c r="BO25" s="232"/>
      <c r="BP25" s="232"/>
      <c r="BQ25" s="232"/>
      <c r="BR25" s="233"/>
    </row>
    <row r="26" spans="3:70" ht="13.5" customHeight="1">
      <c r="C26" s="249" t="s">
        <v>148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83">
        <v>2095</v>
      </c>
      <c r="AV26" s="283"/>
      <c r="AW26" s="283"/>
      <c r="AX26" s="283"/>
      <c r="AY26" s="129" t="s">
        <v>143</v>
      </c>
      <c r="AZ26" s="227">
        <f>IF((AZ22+AY23)&gt;(AY16+AY17),AZ22+AY23-AY16-AY17,0)</f>
        <v>0</v>
      </c>
      <c r="BA26" s="227"/>
      <c r="BB26" s="227"/>
      <c r="BC26" s="227"/>
      <c r="BD26" s="227"/>
      <c r="BE26" s="227"/>
      <c r="BF26" s="227"/>
      <c r="BG26" s="130" t="s">
        <v>144</v>
      </c>
      <c r="BH26" s="131" t="s">
        <v>143</v>
      </c>
      <c r="BI26" s="265">
        <f>IF((BI22+BH23)&gt;(BH16+BH17),BI22+BH23-BH16-BH17,0)</f>
        <v>0</v>
      </c>
      <c r="BJ26" s="265"/>
      <c r="BK26" s="265"/>
      <c r="BL26" s="265"/>
      <c r="BM26" s="265"/>
      <c r="BN26" s="265"/>
      <c r="BO26" s="265"/>
      <c r="BP26" s="265"/>
      <c r="BQ26" s="265"/>
      <c r="BR26" s="132" t="s">
        <v>144</v>
      </c>
    </row>
    <row r="27" spans="3:70" ht="13.5" customHeight="1">
      <c r="C27" s="168" t="s">
        <v>149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70"/>
      <c r="AU27" s="202">
        <v>2105</v>
      </c>
      <c r="AV27" s="203"/>
      <c r="AW27" s="203"/>
      <c r="AX27" s="203"/>
      <c r="AY27" s="133"/>
      <c r="AZ27" s="280"/>
      <c r="BA27" s="280"/>
      <c r="BB27" s="280"/>
      <c r="BC27" s="280"/>
      <c r="BD27" s="280"/>
      <c r="BE27" s="280"/>
      <c r="BF27" s="280"/>
      <c r="BG27" s="134"/>
      <c r="BH27" s="133"/>
      <c r="BI27" s="282"/>
      <c r="BJ27" s="282"/>
      <c r="BK27" s="282"/>
      <c r="BL27" s="282"/>
      <c r="BM27" s="282"/>
      <c r="BN27" s="282"/>
      <c r="BO27" s="282"/>
      <c r="BP27" s="282"/>
      <c r="BQ27" s="282"/>
      <c r="BR27" s="135"/>
    </row>
    <row r="28" spans="3:70" ht="13.5" customHeight="1">
      <c r="C28" s="168" t="s">
        <v>150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70"/>
      <c r="AU28" s="202">
        <v>2110</v>
      </c>
      <c r="AV28" s="203"/>
      <c r="AW28" s="203"/>
      <c r="AX28" s="203"/>
      <c r="AY28" s="136"/>
      <c r="AZ28" s="285"/>
      <c r="BA28" s="285"/>
      <c r="BB28" s="285"/>
      <c r="BC28" s="285"/>
      <c r="BD28" s="285"/>
      <c r="BE28" s="285"/>
      <c r="BF28" s="285"/>
      <c r="BG28" s="137"/>
      <c r="BH28" s="136"/>
      <c r="BI28" s="234"/>
      <c r="BJ28" s="234"/>
      <c r="BK28" s="234"/>
      <c r="BL28" s="234"/>
      <c r="BM28" s="234"/>
      <c r="BN28" s="234"/>
      <c r="BO28" s="234"/>
      <c r="BP28" s="234"/>
      <c r="BQ28" s="234"/>
      <c r="BR28" s="138"/>
    </row>
    <row r="29" spans="3:70" ht="13.5" customHeight="1">
      <c r="C29" s="168" t="s">
        <v>151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70"/>
      <c r="AU29" s="202">
        <v>2111</v>
      </c>
      <c r="AV29" s="203"/>
      <c r="AW29" s="203"/>
      <c r="AX29" s="204"/>
      <c r="AY29" s="239"/>
      <c r="AZ29" s="240"/>
      <c r="BA29" s="240"/>
      <c r="BB29" s="240"/>
      <c r="BC29" s="240"/>
      <c r="BD29" s="240"/>
      <c r="BE29" s="240"/>
      <c r="BF29" s="240"/>
      <c r="BG29" s="241"/>
      <c r="BH29" s="236"/>
      <c r="BI29" s="237"/>
      <c r="BJ29" s="237"/>
      <c r="BK29" s="237"/>
      <c r="BL29" s="237"/>
      <c r="BM29" s="237"/>
      <c r="BN29" s="237"/>
      <c r="BO29" s="237"/>
      <c r="BP29" s="237"/>
      <c r="BQ29" s="237"/>
      <c r="BR29" s="238"/>
    </row>
    <row r="30" spans="3:70" ht="13.5" customHeight="1">
      <c r="C30" s="168" t="s">
        <v>152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70"/>
      <c r="AU30" s="202">
        <v>2112</v>
      </c>
      <c r="AV30" s="203"/>
      <c r="AW30" s="203"/>
      <c r="AX30" s="204"/>
      <c r="AY30" s="284"/>
      <c r="AZ30" s="285"/>
      <c r="BA30" s="285"/>
      <c r="BB30" s="285"/>
      <c r="BC30" s="285"/>
      <c r="BD30" s="285"/>
      <c r="BE30" s="285"/>
      <c r="BF30" s="285"/>
      <c r="BG30" s="286"/>
      <c r="BH30" s="278"/>
      <c r="BI30" s="234"/>
      <c r="BJ30" s="234"/>
      <c r="BK30" s="234"/>
      <c r="BL30" s="234"/>
      <c r="BM30" s="234"/>
      <c r="BN30" s="234"/>
      <c r="BO30" s="234"/>
      <c r="BP30" s="234"/>
      <c r="BQ30" s="234"/>
      <c r="BR30" s="279"/>
    </row>
    <row r="31" spans="3:70" ht="13.5" customHeight="1">
      <c r="C31" s="167" t="s">
        <v>153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6">
        <v>2120</v>
      </c>
      <c r="AV31" s="166"/>
      <c r="AW31" s="166"/>
      <c r="AX31" s="166"/>
      <c r="AY31" s="166">
        <v>464</v>
      </c>
      <c r="AZ31" s="166"/>
      <c r="BA31" s="166"/>
      <c r="BB31" s="166"/>
      <c r="BC31" s="166"/>
      <c r="BD31" s="166"/>
      <c r="BE31" s="166"/>
      <c r="BF31" s="166"/>
      <c r="BG31" s="166"/>
      <c r="BH31" s="205">
        <v>468</v>
      </c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</row>
    <row r="32" spans="3:70" ht="26.25" customHeight="1">
      <c r="C32" s="168" t="s">
        <v>154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70"/>
      <c r="AU32" s="202">
        <v>2121</v>
      </c>
      <c r="AV32" s="203"/>
      <c r="AW32" s="203"/>
      <c r="AX32" s="204"/>
      <c r="AY32" s="202"/>
      <c r="AZ32" s="203"/>
      <c r="BA32" s="203"/>
      <c r="BB32" s="203"/>
      <c r="BC32" s="203"/>
      <c r="BD32" s="203"/>
      <c r="BE32" s="203"/>
      <c r="BF32" s="203"/>
      <c r="BG32" s="204"/>
      <c r="BH32" s="199"/>
      <c r="BI32" s="200"/>
      <c r="BJ32" s="200"/>
      <c r="BK32" s="200"/>
      <c r="BL32" s="200"/>
      <c r="BM32" s="200"/>
      <c r="BN32" s="200"/>
      <c r="BO32" s="200"/>
      <c r="BP32" s="200"/>
      <c r="BQ32" s="200"/>
      <c r="BR32" s="201"/>
    </row>
    <row r="33" spans="3:70" ht="26.25" customHeight="1">
      <c r="C33" s="168" t="s">
        <v>155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70"/>
      <c r="AU33" s="202">
        <v>2122</v>
      </c>
      <c r="AV33" s="203"/>
      <c r="AW33" s="203"/>
      <c r="AX33" s="204"/>
      <c r="AY33" s="202"/>
      <c r="AZ33" s="203"/>
      <c r="BA33" s="203"/>
      <c r="BB33" s="203"/>
      <c r="BC33" s="203"/>
      <c r="BD33" s="203"/>
      <c r="BE33" s="203"/>
      <c r="BF33" s="203"/>
      <c r="BG33" s="204"/>
      <c r="BH33" s="199"/>
      <c r="BI33" s="200"/>
      <c r="BJ33" s="200"/>
      <c r="BK33" s="200"/>
      <c r="BL33" s="200"/>
      <c r="BM33" s="200"/>
      <c r="BN33" s="200"/>
      <c r="BO33" s="200"/>
      <c r="BP33" s="200"/>
      <c r="BQ33" s="200"/>
      <c r="BR33" s="201"/>
    </row>
    <row r="34" spans="3:70" ht="12.75">
      <c r="C34" s="168" t="s">
        <v>156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70"/>
      <c r="AU34" s="202">
        <v>2123</v>
      </c>
      <c r="AV34" s="203"/>
      <c r="AW34" s="203"/>
      <c r="AX34" s="204"/>
      <c r="AY34" s="202"/>
      <c r="AZ34" s="203"/>
      <c r="BA34" s="203"/>
      <c r="BB34" s="203"/>
      <c r="BC34" s="203"/>
      <c r="BD34" s="203"/>
      <c r="BE34" s="203"/>
      <c r="BF34" s="203"/>
      <c r="BG34" s="204"/>
      <c r="BH34" s="199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</row>
    <row r="35" spans="3:70" ht="13.5" customHeight="1">
      <c r="C35" s="167" t="s">
        <v>157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6">
        <v>2130</v>
      </c>
      <c r="AV35" s="166"/>
      <c r="AW35" s="166"/>
      <c r="AX35" s="166"/>
      <c r="AY35" s="122" t="s">
        <v>143</v>
      </c>
      <c r="AZ35" s="203">
        <v>1970</v>
      </c>
      <c r="BA35" s="203"/>
      <c r="BB35" s="203"/>
      <c r="BC35" s="203"/>
      <c r="BD35" s="203"/>
      <c r="BE35" s="203"/>
      <c r="BF35" s="203"/>
      <c r="BG35" s="123" t="s">
        <v>144</v>
      </c>
      <c r="BH35" s="126" t="s">
        <v>143</v>
      </c>
      <c r="BI35" s="215">
        <v>1864</v>
      </c>
      <c r="BJ35" s="215"/>
      <c r="BK35" s="215"/>
      <c r="BL35" s="215"/>
      <c r="BM35" s="215"/>
      <c r="BN35" s="215"/>
      <c r="BO35" s="215"/>
      <c r="BP35" s="215"/>
      <c r="BQ35" s="215"/>
      <c r="BR35" s="127" t="s">
        <v>144</v>
      </c>
    </row>
    <row r="36" spans="3:70" ht="13.5" customHeight="1">
      <c r="C36" s="167" t="s">
        <v>6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6">
        <v>2150</v>
      </c>
      <c r="AV36" s="166"/>
      <c r="AW36" s="166"/>
      <c r="AX36" s="166"/>
      <c r="AY36" s="122" t="s">
        <v>143</v>
      </c>
      <c r="AZ36" s="203"/>
      <c r="BA36" s="203"/>
      <c r="BB36" s="203"/>
      <c r="BC36" s="203"/>
      <c r="BD36" s="203"/>
      <c r="BE36" s="203"/>
      <c r="BF36" s="203"/>
      <c r="BG36" s="123" t="s">
        <v>144</v>
      </c>
      <c r="BH36" s="126" t="s">
        <v>143</v>
      </c>
      <c r="BI36" s="215"/>
      <c r="BJ36" s="215"/>
      <c r="BK36" s="215"/>
      <c r="BL36" s="215"/>
      <c r="BM36" s="215"/>
      <c r="BN36" s="215"/>
      <c r="BO36" s="215"/>
      <c r="BP36" s="215"/>
      <c r="BQ36" s="215"/>
      <c r="BR36" s="127" t="s">
        <v>144</v>
      </c>
    </row>
    <row r="37" spans="3:70" ht="13.5" customHeight="1">
      <c r="C37" s="188" t="s">
        <v>7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66">
        <v>2180</v>
      </c>
      <c r="AV37" s="166"/>
      <c r="AW37" s="166"/>
      <c r="AX37" s="166"/>
      <c r="AY37" s="122" t="s">
        <v>143</v>
      </c>
      <c r="AZ37" s="203">
        <v>416</v>
      </c>
      <c r="BA37" s="203"/>
      <c r="BB37" s="203"/>
      <c r="BC37" s="203"/>
      <c r="BD37" s="203"/>
      <c r="BE37" s="203"/>
      <c r="BF37" s="203"/>
      <c r="BG37" s="123" t="s">
        <v>144</v>
      </c>
      <c r="BH37" s="126" t="s">
        <v>143</v>
      </c>
      <c r="BI37" s="215">
        <v>499</v>
      </c>
      <c r="BJ37" s="215"/>
      <c r="BK37" s="215"/>
      <c r="BL37" s="215"/>
      <c r="BM37" s="215"/>
      <c r="BN37" s="215"/>
      <c r="BO37" s="215"/>
      <c r="BP37" s="215"/>
      <c r="BQ37" s="215"/>
      <c r="BR37" s="127" t="s">
        <v>144</v>
      </c>
    </row>
    <row r="38" spans="3:70" ht="27" customHeight="1">
      <c r="C38" s="168" t="s">
        <v>158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70"/>
      <c r="AU38" s="202">
        <v>2181</v>
      </c>
      <c r="AV38" s="203"/>
      <c r="AW38" s="203"/>
      <c r="AX38" s="204"/>
      <c r="AY38" s="202"/>
      <c r="AZ38" s="203"/>
      <c r="BA38" s="203"/>
      <c r="BB38" s="203"/>
      <c r="BC38" s="203"/>
      <c r="BD38" s="203"/>
      <c r="BE38" s="203"/>
      <c r="BF38" s="203"/>
      <c r="BG38" s="204"/>
      <c r="BH38" s="214"/>
      <c r="BI38" s="215"/>
      <c r="BJ38" s="215"/>
      <c r="BK38" s="215"/>
      <c r="BL38" s="215"/>
      <c r="BM38" s="215"/>
      <c r="BN38" s="215"/>
      <c r="BO38" s="215"/>
      <c r="BP38" s="215"/>
      <c r="BQ38" s="215"/>
      <c r="BR38" s="216"/>
    </row>
    <row r="39" spans="3:70" ht="26.25" customHeight="1">
      <c r="C39" s="168" t="s">
        <v>159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70"/>
      <c r="AU39" s="202">
        <v>2182</v>
      </c>
      <c r="AV39" s="203"/>
      <c r="AW39" s="203"/>
      <c r="AX39" s="204"/>
      <c r="AY39" s="202"/>
      <c r="AZ39" s="203"/>
      <c r="BA39" s="203"/>
      <c r="BB39" s="203"/>
      <c r="BC39" s="203"/>
      <c r="BD39" s="203"/>
      <c r="BE39" s="203"/>
      <c r="BF39" s="203"/>
      <c r="BG39" s="204"/>
      <c r="BH39" s="214"/>
      <c r="BI39" s="215"/>
      <c r="BJ39" s="215"/>
      <c r="BK39" s="215"/>
      <c r="BL39" s="215"/>
      <c r="BM39" s="215"/>
      <c r="BN39" s="215"/>
      <c r="BO39" s="215"/>
      <c r="BP39" s="215"/>
      <c r="BQ39" s="215"/>
      <c r="BR39" s="216"/>
    </row>
    <row r="40" spans="3:70" ht="13.5" customHeight="1">
      <c r="C40" s="189" t="s">
        <v>160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1"/>
      <c r="AU40" s="220">
        <v>2190</v>
      </c>
      <c r="AV40" s="221"/>
      <c r="AW40" s="221"/>
      <c r="AX40" s="222"/>
      <c r="AY40" s="244">
        <f>IF((AY24-AZ26+AY31+AZ27+AZ28-AZ35-AZ36-AZ37)&gt;0,AY24-AZ26+AY31+AZ27+AZ28-AZ35-AZ36-AZ37,0)</f>
        <v>136</v>
      </c>
      <c r="AZ40" s="227"/>
      <c r="BA40" s="227"/>
      <c r="BB40" s="227"/>
      <c r="BC40" s="227"/>
      <c r="BD40" s="227"/>
      <c r="BE40" s="227"/>
      <c r="BF40" s="227"/>
      <c r="BG40" s="245"/>
      <c r="BH40" s="228">
        <f>IF((BH24+BH31+BI27+BI28-BI35-BI36-BI37)&gt;0,BH24+BH31+BI27+BI28-BI35-BI36-BI37,0)</f>
        <v>248</v>
      </c>
      <c r="BI40" s="229"/>
      <c r="BJ40" s="229"/>
      <c r="BK40" s="229"/>
      <c r="BL40" s="229"/>
      <c r="BM40" s="229"/>
      <c r="BN40" s="229"/>
      <c r="BO40" s="229"/>
      <c r="BP40" s="229"/>
      <c r="BQ40" s="229"/>
      <c r="BR40" s="230"/>
    </row>
    <row r="41" spans="3:70" ht="13.5" customHeight="1">
      <c r="C41" s="185" t="s">
        <v>147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7"/>
      <c r="AU41" s="223"/>
      <c r="AV41" s="224"/>
      <c r="AW41" s="224"/>
      <c r="AX41" s="225"/>
      <c r="AY41" s="246"/>
      <c r="AZ41" s="247"/>
      <c r="BA41" s="247"/>
      <c r="BB41" s="247"/>
      <c r="BC41" s="247"/>
      <c r="BD41" s="247"/>
      <c r="BE41" s="247"/>
      <c r="BF41" s="247"/>
      <c r="BG41" s="248"/>
      <c r="BH41" s="231"/>
      <c r="BI41" s="232"/>
      <c r="BJ41" s="232"/>
      <c r="BK41" s="232"/>
      <c r="BL41" s="232"/>
      <c r="BM41" s="232"/>
      <c r="BN41" s="232"/>
      <c r="BO41" s="232"/>
      <c r="BP41" s="232"/>
      <c r="BQ41" s="232"/>
      <c r="BR41" s="233"/>
    </row>
    <row r="42" spans="3:70" ht="13.5" customHeight="1">
      <c r="C42" s="249" t="s">
        <v>148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166">
        <v>2195</v>
      </c>
      <c r="AV42" s="166"/>
      <c r="AW42" s="166"/>
      <c r="AX42" s="166"/>
      <c r="AY42" s="139" t="s">
        <v>143</v>
      </c>
      <c r="AZ42" s="226">
        <f>IF((AY24-AZ26+AY31+AZ27+AZ28-AZ35-AZ36-AZ37)&lt;0,-AY24+AZ26-AY31-AZ27-AZ28+AZ35+AZ36+AZ37,0)</f>
        <v>0</v>
      </c>
      <c r="BA42" s="226"/>
      <c r="BB42" s="226"/>
      <c r="BC42" s="226"/>
      <c r="BD42" s="226"/>
      <c r="BE42" s="226"/>
      <c r="BF42" s="226"/>
      <c r="BG42" s="140" t="s">
        <v>144</v>
      </c>
      <c r="BH42" s="124" t="s">
        <v>143</v>
      </c>
      <c r="BI42" s="218">
        <f>IF((BH24-BI26+BH31+BI27+BI28-BI35-BI36-BI37)&lt;0,-BH24+BI26-BH31-BI27-BI28+BI35+BI36+BI37,0)</f>
        <v>0</v>
      </c>
      <c r="BJ42" s="218"/>
      <c r="BK42" s="218"/>
      <c r="BL42" s="218"/>
      <c r="BM42" s="218"/>
      <c r="BN42" s="218"/>
      <c r="BO42" s="218"/>
      <c r="BP42" s="218"/>
      <c r="BQ42" s="218"/>
      <c r="BR42" s="125" t="s">
        <v>144</v>
      </c>
    </row>
    <row r="43" spans="3:70" ht="13.5" customHeight="1">
      <c r="C43" s="167" t="s">
        <v>161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6">
        <v>2200</v>
      </c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</row>
    <row r="44" spans="3:70" ht="13.5" customHeight="1">
      <c r="C44" s="167" t="s">
        <v>162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6">
        <v>2220</v>
      </c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</row>
    <row r="45" spans="3:70" ht="13.5" customHeight="1">
      <c r="C45" s="167" t="s">
        <v>8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6">
        <v>2240</v>
      </c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</row>
    <row r="46" spans="3:70" ht="13.5" customHeight="1">
      <c r="C46" s="168" t="s">
        <v>163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70"/>
      <c r="AU46" s="202">
        <v>2241</v>
      </c>
      <c r="AV46" s="203"/>
      <c r="AW46" s="203"/>
      <c r="AX46" s="204"/>
      <c r="AY46" s="202"/>
      <c r="AZ46" s="203"/>
      <c r="BA46" s="203"/>
      <c r="BB46" s="203"/>
      <c r="BC46" s="203"/>
      <c r="BD46" s="203"/>
      <c r="BE46" s="203"/>
      <c r="BF46" s="203"/>
      <c r="BG46" s="204"/>
      <c r="BH46" s="199"/>
      <c r="BI46" s="200"/>
      <c r="BJ46" s="200"/>
      <c r="BK46" s="200"/>
      <c r="BL46" s="200"/>
      <c r="BM46" s="200"/>
      <c r="BN46" s="200"/>
      <c r="BO46" s="200"/>
      <c r="BP46" s="200"/>
      <c r="BQ46" s="200"/>
      <c r="BR46" s="201"/>
    </row>
    <row r="47" spans="3:70" ht="13.5" customHeight="1">
      <c r="C47" s="167" t="s">
        <v>164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6">
        <v>2250</v>
      </c>
      <c r="AV47" s="166"/>
      <c r="AW47" s="166"/>
      <c r="AX47" s="166"/>
      <c r="AY47" s="122" t="s">
        <v>143</v>
      </c>
      <c r="AZ47" s="203"/>
      <c r="BA47" s="203"/>
      <c r="BB47" s="203"/>
      <c r="BC47" s="203"/>
      <c r="BD47" s="203"/>
      <c r="BE47" s="203"/>
      <c r="BF47" s="203"/>
      <c r="BG47" s="123" t="s">
        <v>144</v>
      </c>
      <c r="BH47" s="126" t="s">
        <v>143</v>
      </c>
      <c r="BI47" s="215"/>
      <c r="BJ47" s="215"/>
      <c r="BK47" s="215"/>
      <c r="BL47" s="215"/>
      <c r="BM47" s="215"/>
      <c r="BN47" s="215"/>
      <c r="BO47" s="215"/>
      <c r="BP47" s="215"/>
      <c r="BQ47" s="215"/>
      <c r="BR47" s="127" t="s">
        <v>144</v>
      </c>
    </row>
    <row r="48" spans="3:70" ht="13.5" customHeight="1">
      <c r="C48" s="167" t="s">
        <v>165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6">
        <v>2255</v>
      </c>
      <c r="AV48" s="166"/>
      <c r="AW48" s="166"/>
      <c r="AX48" s="166"/>
      <c r="AY48" s="122" t="s">
        <v>143</v>
      </c>
      <c r="AZ48" s="203"/>
      <c r="BA48" s="203"/>
      <c r="BB48" s="203"/>
      <c r="BC48" s="203"/>
      <c r="BD48" s="203"/>
      <c r="BE48" s="203"/>
      <c r="BF48" s="203"/>
      <c r="BG48" s="123" t="s">
        <v>144</v>
      </c>
      <c r="BH48" s="126" t="s">
        <v>143</v>
      </c>
      <c r="BI48" s="215"/>
      <c r="BJ48" s="215"/>
      <c r="BK48" s="215"/>
      <c r="BL48" s="215"/>
      <c r="BM48" s="215"/>
      <c r="BN48" s="215"/>
      <c r="BO48" s="215"/>
      <c r="BP48" s="215"/>
      <c r="BQ48" s="215"/>
      <c r="BR48" s="127" t="s">
        <v>144</v>
      </c>
    </row>
    <row r="49" spans="3:70" ht="13.5" customHeight="1">
      <c r="C49" s="188" t="s">
        <v>166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66">
        <v>2270</v>
      </c>
      <c r="AV49" s="166"/>
      <c r="AW49" s="166"/>
      <c r="AX49" s="166"/>
      <c r="AY49" s="122" t="s">
        <v>143</v>
      </c>
      <c r="AZ49" s="203"/>
      <c r="BA49" s="203"/>
      <c r="BB49" s="203"/>
      <c r="BC49" s="203"/>
      <c r="BD49" s="203"/>
      <c r="BE49" s="203"/>
      <c r="BF49" s="203"/>
      <c r="BG49" s="123" t="s">
        <v>144</v>
      </c>
      <c r="BH49" s="126" t="s">
        <v>143</v>
      </c>
      <c r="BI49" s="215"/>
      <c r="BJ49" s="215"/>
      <c r="BK49" s="215"/>
      <c r="BL49" s="215"/>
      <c r="BM49" s="215"/>
      <c r="BN49" s="215"/>
      <c r="BO49" s="215"/>
      <c r="BP49" s="215"/>
      <c r="BQ49" s="215"/>
      <c r="BR49" s="127" t="s">
        <v>144</v>
      </c>
    </row>
    <row r="50" spans="1:71" s="144" customFormat="1" ht="13.5" customHeight="1">
      <c r="A50" s="141"/>
      <c r="B50" s="141"/>
      <c r="C50" s="253" t="s">
        <v>167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5"/>
      <c r="AU50" s="250">
        <v>2275</v>
      </c>
      <c r="AV50" s="251"/>
      <c r="AW50" s="251"/>
      <c r="AX50" s="252"/>
      <c r="AY50" s="142"/>
      <c r="AZ50" s="242"/>
      <c r="BA50" s="242"/>
      <c r="BB50" s="242"/>
      <c r="BC50" s="242"/>
      <c r="BD50" s="242"/>
      <c r="BE50" s="242"/>
      <c r="BF50" s="242"/>
      <c r="BG50" s="143"/>
      <c r="BH50" s="142"/>
      <c r="BI50" s="242"/>
      <c r="BJ50" s="242"/>
      <c r="BK50" s="242"/>
      <c r="BL50" s="242"/>
      <c r="BM50" s="242"/>
      <c r="BN50" s="242"/>
      <c r="BO50" s="242"/>
      <c r="BP50" s="242"/>
      <c r="BQ50" s="242"/>
      <c r="BR50" s="143"/>
      <c r="BS50" s="141"/>
    </row>
    <row r="51" spans="3:70" ht="13.5" customHeight="1">
      <c r="C51" s="189" t="s">
        <v>100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1"/>
      <c r="AU51" s="220">
        <v>2290</v>
      </c>
      <c r="AV51" s="221"/>
      <c r="AW51" s="221"/>
      <c r="AX51" s="222"/>
      <c r="AY51" s="244">
        <f>IF((AY40-AZ42+AY43+AY44+AY45-AZ47-AZ48-AZ49+AZ50)&gt;0,AY40-AZ42+AY43+AY44+AY45-AZ47-AZ48-AZ49+AZ50,0)</f>
        <v>136</v>
      </c>
      <c r="AZ51" s="227"/>
      <c r="BA51" s="227"/>
      <c r="BB51" s="227"/>
      <c r="BC51" s="227"/>
      <c r="BD51" s="227"/>
      <c r="BE51" s="227"/>
      <c r="BF51" s="227"/>
      <c r="BG51" s="245"/>
      <c r="BH51" s="228">
        <f>IF((BH40-BI42+BH43+BH44+BH45-BI47-BI48-BI49+BI50)&gt;0,BH40-BI42+BH43+BH44+BH45-BI47-BI48-BI49+BI50,0)</f>
        <v>248</v>
      </c>
      <c r="BI51" s="229"/>
      <c r="BJ51" s="229"/>
      <c r="BK51" s="229"/>
      <c r="BL51" s="229"/>
      <c r="BM51" s="229"/>
      <c r="BN51" s="229"/>
      <c r="BO51" s="229"/>
      <c r="BP51" s="229"/>
      <c r="BQ51" s="229"/>
      <c r="BR51" s="230"/>
    </row>
    <row r="52" spans="3:70" ht="13.5" customHeight="1">
      <c r="C52" s="185" t="s">
        <v>147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7"/>
      <c r="AU52" s="223"/>
      <c r="AV52" s="224"/>
      <c r="AW52" s="224"/>
      <c r="AX52" s="225"/>
      <c r="AY52" s="246"/>
      <c r="AZ52" s="247"/>
      <c r="BA52" s="247"/>
      <c r="BB52" s="247"/>
      <c r="BC52" s="247"/>
      <c r="BD52" s="247"/>
      <c r="BE52" s="247"/>
      <c r="BF52" s="247"/>
      <c r="BG52" s="248"/>
      <c r="BH52" s="231"/>
      <c r="BI52" s="232"/>
      <c r="BJ52" s="232"/>
      <c r="BK52" s="232"/>
      <c r="BL52" s="232"/>
      <c r="BM52" s="232"/>
      <c r="BN52" s="232"/>
      <c r="BO52" s="232"/>
      <c r="BP52" s="232"/>
      <c r="BQ52" s="232"/>
      <c r="BR52" s="233"/>
    </row>
    <row r="53" spans="3:70" ht="13.5" customHeight="1">
      <c r="C53" s="249" t="s">
        <v>148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166">
        <v>2295</v>
      </c>
      <c r="AV53" s="166"/>
      <c r="AW53" s="166"/>
      <c r="AX53" s="166"/>
      <c r="AY53" s="129" t="s">
        <v>143</v>
      </c>
      <c r="AZ53" s="227">
        <f>IF((AY40-AZ42+AY43+AY44+AY45-AZ47-AZ48-AZ49+AZ50)&lt;0,-AY40+AZ42-AY43-AY44-AY45+AZ47+AZ48+AZ49-AZ50,0)</f>
        <v>0</v>
      </c>
      <c r="BA53" s="227"/>
      <c r="BB53" s="227"/>
      <c r="BC53" s="227"/>
      <c r="BD53" s="227"/>
      <c r="BE53" s="227"/>
      <c r="BF53" s="227"/>
      <c r="BG53" s="130" t="s">
        <v>144</v>
      </c>
      <c r="BH53" s="124" t="s">
        <v>143</v>
      </c>
      <c r="BI53" s="218">
        <f>IF((BH40-BI42+BH43+BH44+BH45-BI47-BI48-BI49+BI50)&lt;0,-BH40+BI42-BH43-BH44-BH45+BI47+BI48+BI49-BI50,0)</f>
        <v>0</v>
      </c>
      <c r="BJ53" s="218"/>
      <c r="BK53" s="218"/>
      <c r="BL53" s="218"/>
      <c r="BM53" s="218"/>
      <c r="BN53" s="218"/>
      <c r="BO53" s="218"/>
      <c r="BP53" s="218"/>
      <c r="BQ53" s="218"/>
      <c r="BR53" s="125" t="s">
        <v>144</v>
      </c>
    </row>
    <row r="54" spans="3:70" ht="13.5" customHeight="1">
      <c r="C54" s="167" t="s">
        <v>101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6">
        <v>2300</v>
      </c>
      <c r="AV54" s="166"/>
      <c r="AW54" s="166"/>
      <c r="AX54" s="202"/>
      <c r="AY54" s="128"/>
      <c r="AZ54" s="200">
        <v>-44</v>
      </c>
      <c r="BA54" s="200"/>
      <c r="BB54" s="200"/>
      <c r="BC54" s="200"/>
      <c r="BD54" s="200"/>
      <c r="BE54" s="200"/>
      <c r="BF54" s="200"/>
      <c r="BG54" s="127"/>
      <c r="BH54" s="152"/>
      <c r="BI54" s="200">
        <v>-171</v>
      </c>
      <c r="BJ54" s="200"/>
      <c r="BK54" s="200"/>
      <c r="BL54" s="200"/>
      <c r="BM54" s="200"/>
      <c r="BN54" s="200"/>
      <c r="BO54" s="200"/>
      <c r="BP54" s="200"/>
      <c r="BQ54" s="200"/>
      <c r="BR54" s="153"/>
    </row>
    <row r="55" spans="3:70" ht="13.5" customHeight="1">
      <c r="C55" s="256" t="s">
        <v>168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66">
        <v>2305</v>
      </c>
      <c r="AV55" s="166"/>
      <c r="AW55" s="166"/>
      <c r="AX55" s="166"/>
      <c r="AY55" s="145"/>
      <c r="AZ55" s="200"/>
      <c r="BA55" s="200"/>
      <c r="BB55" s="200"/>
      <c r="BC55" s="200"/>
      <c r="BD55" s="200"/>
      <c r="BE55" s="200"/>
      <c r="BF55" s="200"/>
      <c r="BG55" s="145"/>
      <c r="BH55" s="128"/>
      <c r="BI55" s="200"/>
      <c r="BJ55" s="200"/>
      <c r="BK55" s="200"/>
      <c r="BL55" s="200"/>
      <c r="BM55" s="200"/>
      <c r="BN55" s="200"/>
      <c r="BO55" s="200"/>
      <c r="BP55" s="200"/>
      <c r="BQ55" s="200"/>
      <c r="BR55" s="121"/>
    </row>
    <row r="56" spans="3:70" ht="13.5" customHeight="1">
      <c r="C56" s="189" t="s">
        <v>169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1"/>
      <c r="AU56" s="220">
        <v>2350</v>
      </c>
      <c r="AV56" s="221"/>
      <c r="AW56" s="221"/>
      <c r="AX56" s="222"/>
      <c r="AY56" s="244">
        <f>IF((AY51-AZ53+AZ54+AZ55)&gt;0,AY51-AZ53+AZ54+AZ55,0)</f>
        <v>92</v>
      </c>
      <c r="AZ56" s="227"/>
      <c r="BA56" s="227"/>
      <c r="BB56" s="227"/>
      <c r="BC56" s="227"/>
      <c r="BD56" s="227"/>
      <c r="BE56" s="227"/>
      <c r="BF56" s="227"/>
      <c r="BG56" s="245"/>
      <c r="BH56" s="228">
        <f>IF((BH51-BI53+BI54+BI55)&gt;0,BH51-BI53+BI54+BI55,0)</f>
        <v>77</v>
      </c>
      <c r="BI56" s="229"/>
      <c r="BJ56" s="229"/>
      <c r="BK56" s="229"/>
      <c r="BL56" s="229"/>
      <c r="BM56" s="229"/>
      <c r="BN56" s="229"/>
      <c r="BO56" s="229"/>
      <c r="BP56" s="229"/>
      <c r="BQ56" s="229"/>
      <c r="BR56" s="230"/>
    </row>
    <row r="57" spans="3:70" ht="13.5" customHeight="1">
      <c r="C57" s="185" t="s">
        <v>147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7"/>
      <c r="AU57" s="223"/>
      <c r="AV57" s="224"/>
      <c r="AW57" s="224"/>
      <c r="AX57" s="225"/>
      <c r="AY57" s="246"/>
      <c r="AZ57" s="247"/>
      <c r="BA57" s="247"/>
      <c r="BB57" s="247"/>
      <c r="BC57" s="247"/>
      <c r="BD57" s="247"/>
      <c r="BE57" s="247"/>
      <c r="BF57" s="247"/>
      <c r="BG57" s="248"/>
      <c r="BH57" s="231"/>
      <c r="BI57" s="232"/>
      <c r="BJ57" s="232"/>
      <c r="BK57" s="232"/>
      <c r="BL57" s="232"/>
      <c r="BM57" s="232"/>
      <c r="BN57" s="232"/>
      <c r="BO57" s="232"/>
      <c r="BP57" s="232"/>
      <c r="BQ57" s="232"/>
      <c r="BR57" s="233"/>
    </row>
    <row r="58" spans="3:70" ht="13.5" customHeight="1">
      <c r="C58" s="249" t="s">
        <v>148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166">
        <v>2355</v>
      </c>
      <c r="AV58" s="166"/>
      <c r="AW58" s="166"/>
      <c r="AX58" s="166"/>
      <c r="AY58" s="139" t="s">
        <v>143</v>
      </c>
      <c r="AZ58" s="226">
        <f>IF((AY51-AZ53+AZ54+AZ55)&lt;0,ABS(AY51-AZ53+AZ54+AZ55),0)</f>
        <v>0</v>
      </c>
      <c r="BA58" s="226"/>
      <c r="BB58" s="226"/>
      <c r="BC58" s="226"/>
      <c r="BD58" s="226"/>
      <c r="BE58" s="226"/>
      <c r="BF58" s="226"/>
      <c r="BG58" s="140" t="s">
        <v>144</v>
      </c>
      <c r="BH58" s="124" t="s">
        <v>143</v>
      </c>
      <c r="BI58" s="218">
        <f>IF((BH51-BI53+BI54+BI55)&lt;0,ABS(BH51-BI53+BI54+BI55),0)</f>
        <v>0</v>
      </c>
      <c r="BJ58" s="218"/>
      <c r="BK58" s="218"/>
      <c r="BL58" s="218"/>
      <c r="BM58" s="218"/>
      <c r="BN58" s="218"/>
      <c r="BO58" s="218"/>
      <c r="BP58" s="218"/>
      <c r="BQ58" s="218"/>
      <c r="BR58" s="125" t="s">
        <v>144</v>
      </c>
    </row>
    <row r="60" spans="3:70" ht="12.75">
      <c r="C60" s="198" t="s">
        <v>170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</row>
    <row r="62" spans="3:70" ht="51" customHeight="1">
      <c r="C62" s="184" t="s">
        <v>133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 t="s">
        <v>2</v>
      </c>
      <c r="AV62" s="184"/>
      <c r="AW62" s="184"/>
      <c r="AX62" s="184"/>
      <c r="AY62" s="184" t="s">
        <v>134</v>
      </c>
      <c r="AZ62" s="184"/>
      <c r="BA62" s="184"/>
      <c r="BB62" s="184"/>
      <c r="BC62" s="184"/>
      <c r="BD62" s="184"/>
      <c r="BE62" s="184"/>
      <c r="BF62" s="184"/>
      <c r="BG62" s="184"/>
      <c r="BH62" s="184" t="s">
        <v>135</v>
      </c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</row>
    <row r="63" spans="3:70" ht="13.5" customHeight="1">
      <c r="C63" s="184">
        <v>1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>
        <v>2</v>
      </c>
      <c r="AV63" s="184"/>
      <c r="AW63" s="184"/>
      <c r="AX63" s="184"/>
      <c r="AY63" s="184">
        <v>3</v>
      </c>
      <c r="AZ63" s="184"/>
      <c r="BA63" s="184"/>
      <c r="BB63" s="184"/>
      <c r="BC63" s="184"/>
      <c r="BD63" s="184"/>
      <c r="BE63" s="184"/>
      <c r="BF63" s="184"/>
      <c r="BG63" s="184"/>
      <c r="BH63" s="184">
        <v>4</v>
      </c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</row>
    <row r="64" spans="3:70" ht="13.5" customHeight="1">
      <c r="C64" s="167" t="s">
        <v>104</v>
      </c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6">
        <v>2400</v>
      </c>
      <c r="AV64" s="166"/>
      <c r="AW64" s="166"/>
      <c r="AX64" s="166"/>
      <c r="AY64" s="146"/>
      <c r="AZ64" s="203"/>
      <c r="BA64" s="203"/>
      <c r="BB64" s="203"/>
      <c r="BC64" s="203"/>
      <c r="BD64" s="203"/>
      <c r="BE64" s="203"/>
      <c r="BF64" s="203"/>
      <c r="BG64" s="123"/>
      <c r="BH64" s="122"/>
      <c r="BI64" s="203"/>
      <c r="BJ64" s="203"/>
      <c r="BK64" s="203"/>
      <c r="BL64" s="203"/>
      <c r="BM64" s="203"/>
      <c r="BN64" s="203"/>
      <c r="BO64" s="203"/>
      <c r="BP64" s="203"/>
      <c r="BQ64" s="203"/>
      <c r="BR64" s="147"/>
    </row>
    <row r="65" spans="3:70" ht="13.5" customHeight="1">
      <c r="C65" s="167" t="s">
        <v>105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6">
        <v>2405</v>
      </c>
      <c r="AV65" s="166"/>
      <c r="AW65" s="166"/>
      <c r="AX65" s="166"/>
      <c r="AY65" s="146"/>
      <c r="AZ65" s="203"/>
      <c r="BA65" s="203"/>
      <c r="BB65" s="203"/>
      <c r="BC65" s="203"/>
      <c r="BD65" s="203"/>
      <c r="BE65" s="203"/>
      <c r="BF65" s="203"/>
      <c r="BG65" s="123"/>
      <c r="BH65" s="122"/>
      <c r="BI65" s="203"/>
      <c r="BJ65" s="203"/>
      <c r="BK65" s="203"/>
      <c r="BL65" s="203"/>
      <c r="BM65" s="203"/>
      <c r="BN65" s="203"/>
      <c r="BO65" s="203"/>
      <c r="BP65" s="203"/>
      <c r="BQ65" s="203"/>
      <c r="BR65" s="147"/>
    </row>
    <row r="66" spans="3:70" ht="13.5" customHeight="1">
      <c r="C66" s="167" t="s">
        <v>106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6">
        <v>2410</v>
      </c>
      <c r="AV66" s="166"/>
      <c r="AW66" s="166"/>
      <c r="AX66" s="166"/>
      <c r="AY66" s="146"/>
      <c r="AZ66" s="203"/>
      <c r="BA66" s="203"/>
      <c r="BB66" s="203"/>
      <c r="BC66" s="203"/>
      <c r="BD66" s="203"/>
      <c r="BE66" s="203"/>
      <c r="BF66" s="203"/>
      <c r="BG66" s="123"/>
      <c r="BH66" s="122"/>
      <c r="BI66" s="203"/>
      <c r="BJ66" s="203"/>
      <c r="BK66" s="203"/>
      <c r="BL66" s="203"/>
      <c r="BM66" s="203"/>
      <c r="BN66" s="203"/>
      <c r="BO66" s="203"/>
      <c r="BP66" s="203"/>
      <c r="BQ66" s="203"/>
      <c r="BR66" s="147"/>
    </row>
    <row r="67" spans="3:70" ht="13.5" customHeight="1">
      <c r="C67" s="167" t="s">
        <v>107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6">
        <v>2415</v>
      </c>
      <c r="AV67" s="166"/>
      <c r="AW67" s="166"/>
      <c r="AX67" s="166"/>
      <c r="AY67" s="146"/>
      <c r="AZ67" s="203"/>
      <c r="BA67" s="203"/>
      <c r="BB67" s="203"/>
      <c r="BC67" s="203"/>
      <c r="BD67" s="203"/>
      <c r="BE67" s="203"/>
      <c r="BF67" s="203"/>
      <c r="BG67" s="123"/>
      <c r="BH67" s="122"/>
      <c r="BI67" s="203"/>
      <c r="BJ67" s="203"/>
      <c r="BK67" s="203"/>
      <c r="BL67" s="203"/>
      <c r="BM67" s="203"/>
      <c r="BN67" s="203"/>
      <c r="BO67" s="203"/>
      <c r="BP67" s="203"/>
      <c r="BQ67" s="203"/>
      <c r="BR67" s="147"/>
    </row>
    <row r="68" spans="3:70" ht="13.5" customHeight="1">
      <c r="C68" s="167" t="s">
        <v>108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6">
        <v>2445</v>
      </c>
      <c r="AV68" s="166"/>
      <c r="AW68" s="166"/>
      <c r="AX68" s="166"/>
      <c r="AY68" s="146"/>
      <c r="AZ68" s="203"/>
      <c r="BA68" s="203"/>
      <c r="BB68" s="203"/>
      <c r="BC68" s="203"/>
      <c r="BD68" s="203"/>
      <c r="BE68" s="203"/>
      <c r="BF68" s="203"/>
      <c r="BG68" s="123"/>
      <c r="BH68" s="122"/>
      <c r="BI68" s="203"/>
      <c r="BJ68" s="203"/>
      <c r="BK68" s="203"/>
      <c r="BL68" s="203"/>
      <c r="BM68" s="203"/>
      <c r="BN68" s="203"/>
      <c r="BO68" s="203"/>
      <c r="BP68" s="203"/>
      <c r="BQ68" s="203"/>
      <c r="BR68" s="147"/>
    </row>
    <row r="69" spans="3:70" ht="13.5" customHeight="1">
      <c r="C69" s="165" t="s">
        <v>109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257">
        <v>2450</v>
      </c>
      <c r="AV69" s="257"/>
      <c r="AW69" s="257"/>
      <c r="AX69" s="257"/>
      <c r="AY69" s="148"/>
      <c r="AZ69" s="226">
        <f>SUM(AZ64:BF68)</f>
        <v>0</v>
      </c>
      <c r="BA69" s="226"/>
      <c r="BB69" s="226"/>
      <c r="BC69" s="226"/>
      <c r="BD69" s="226"/>
      <c r="BE69" s="226"/>
      <c r="BF69" s="226"/>
      <c r="BG69" s="140"/>
      <c r="BH69" s="139"/>
      <c r="BI69" s="226">
        <f>SUM(BH64:BR68)</f>
        <v>0</v>
      </c>
      <c r="BJ69" s="226"/>
      <c r="BK69" s="226"/>
      <c r="BL69" s="226"/>
      <c r="BM69" s="226"/>
      <c r="BN69" s="226"/>
      <c r="BO69" s="226"/>
      <c r="BP69" s="226"/>
      <c r="BQ69" s="226"/>
      <c r="BR69" s="149"/>
    </row>
    <row r="70" spans="3:70" ht="13.5" customHeight="1">
      <c r="C70" s="167" t="s">
        <v>171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6">
        <v>2455</v>
      </c>
      <c r="AV70" s="166"/>
      <c r="AW70" s="166"/>
      <c r="AX70" s="166"/>
      <c r="AY70" s="146"/>
      <c r="AZ70" s="203"/>
      <c r="BA70" s="203"/>
      <c r="BB70" s="203"/>
      <c r="BC70" s="203"/>
      <c r="BD70" s="203"/>
      <c r="BE70" s="203"/>
      <c r="BF70" s="203"/>
      <c r="BG70" s="123"/>
      <c r="BH70" s="122"/>
      <c r="BI70" s="203"/>
      <c r="BJ70" s="203"/>
      <c r="BK70" s="203"/>
      <c r="BL70" s="203"/>
      <c r="BM70" s="203"/>
      <c r="BN70" s="203"/>
      <c r="BO70" s="203"/>
      <c r="BP70" s="203"/>
      <c r="BQ70" s="203"/>
      <c r="BR70" s="147"/>
    </row>
    <row r="71" spans="3:70" ht="13.5" customHeight="1">
      <c r="C71" s="165" t="s">
        <v>110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257">
        <v>2460</v>
      </c>
      <c r="AV71" s="257"/>
      <c r="AW71" s="257"/>
      <c r="AX71" s="257"/>
      <c r="AY71" s="148"/>
      <c r="AZ71" s="226">
        <f>AZ69+AZ70</f>
        <v>0</v>
      </c>
      <c r="BA71" s="226"/>
      <c r="BB71" s="226"/>
      <c r="BC71" s="226"/>
      <c r="BD71" s="226"/>
      <c r="BE71" s="226"/>
      <c r="BF71" s="226"/>
      <c r="BG71" s="140"/>
      <c r="BH71" s="139"/>
      <c r="BI71" s="226">
        <f>BI69+BI70</f>
        <v>0</v>
      </c>
      <c r="BJ71" s="226"/>
      <c r="BK71" s="226"/>
      <c r="BL71" s="226"/>
      <c r="BM71" s="226"/>
      <c r="BN71" s="226"/>
      <c r="BO71" s="226"/>
      <c r="BP71" s="226"/>
      <c r="BQ71" s="226"/>
      <c r="BR71" s="149"/>
    </row>
    <row r="72" spans="3:70" ht="13.5" customHeight="1">
      <c r="C72" s="165" t="s">
        <v>111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257">
        <v>2465</v>
      </c>
      <c r="AV72" s="257"/>
      <c r="AW72" s="257"/>
      <c r="AX72" s="257"/>
      <c r="AY72" s="148"/>
      <c r="AZ72" s="226">
        <f>AZ71+AY56-AZ58</f>
        <v>92</v>
      </c>
      <c r="BA72" s="226"/>
      <c r="BB72" s="226"/>
      <c r="BC72" s="226"/>
      <c r="BD72" s="226"/>
      <c r="BE72" s="226"/>
      <c r="BF72" s="226"/>
      <c r="BG72" s="140"/>
      <c r="BH72" s="139">
        <f>BH71+BH56-BI58</f>
        <v>77</v>
      </c>
      <c r="BI72" s="226">
        <f>BI71+BH56-BI58</f>
        <v>77</v>
      </c>
      <c r="BJ72" s="226"/>
      <c r="BK72" s="226"/>
      <c r="BL72" s="226"/>
      <c r="BM72" s="226"/>
      <c r="BN72" s="226"/>
      <c r="BO72" s="226"/>
      <c r="BP72" s="226"/>
      <c r="BQ72" s="226"/>
      <c r="BR72" s="149"/>
    </row>
    <row r="74" spans="3:70" ht="12.75">
      <c r="C74" s="198" t="s">
        <v>112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</row>
    <row r="76" spans="3:70" ht="51.75" customHeight="1">
      <c r="C76" s="184" t="s">
        <v>172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 t="s">
        <v>2</v>
      </c>
      <c r="AV76" s="184"/>
      <c r="AW76" s="184"/>
      <c r="AX76" s="184"/>
      <c r="AY76" s="166" t="s">
        <v>134</v>
      </c>
      <c r="AZ76" s="166"/>
      <c r="BA76" s="166"/>
      <c r="BB76" s="166"/>
      <c r="BC76" s="166"/>
      <c r="BD76" s="166"/>
      <c r="BE76" s="166"/>
      <c r="BF76" s="166"/>
      <c r="BG76" s="166"/>
      <c r="BH76" s="166" t="s">
        <v>135</v>
      </c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</row>
    <row r="77" spans="3:70" ht="13.5" customHeight="1">
      <c r="C77" s="184">
        <v>1</v>
      </c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>
        <v>2</v>
      </c>
      <c r="AV77" s="184"/>
      <c r="AW77" s="184"/>
      <c r="AX77" s="184"/>
      <c r="AY77" s="166">
        <v>3</v>
      </c>
      <c r="AZ77" s="166"/>
      <c r="BA77" s="166"/>
      <c r="BB77" s="166"/>
      <c r="BC77" s="166"/>
      <c r="BD77" s="166"/>
      <c r="BE77" s="166"/>
      <c r="BF77" s="166"/>
      <c r="BG77" s="166"/>
      <c r="BH77" s="166">
        <v>4</v>
      </c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</row>
    <row r="78" spans="3:70" ht="13.5" customHeight="1">
      <c r="C78" s="167" t="s">
        <v>9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84">
        <v>2500</v>
      </c>
      <c r="AV78" s="184"/>
      <c r="AW78" s="184"/>
      <c r="AX78" s="184"/>
      <c r="AY78" s="205">
        <v>2188</v>
      </c>
      <c r="AZ78" s="205"/>
      <c r="BA78" s="205"/>
      <c r="BB78" s="205"/>
      <c r="BC78" s="205"/>
      <c r="BD78" s="205"/>
      <c r="BE78" s="205"/>
      <c r="BF78" s="205"/>
      <c r="BG78" s="205"/>
      <c r="BH78" s="213">
        <v>1846</v>
      </c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</row>
    <row r="79" spans="3:70" ht="13.5" customHeight="1">
      <c r="C79" s="167" t="s">
        <v>10</v>
      </c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84">
        <v>2505</v>
      </c>
      <c r="AV79" s="184"/>
      <c r="AW79" s="184"/>
      <c r="AX79" s="184"/>
      <c r="AY79" s="205">
        <v>4145</v>
      </c>
      <c r="AZ79" s="205"/>
      <c r="BA79" s="205"/>
      <c r="BB79" s="205"/>
      <c r="BC79" s="205"/>
      <c r="BD79" s="205"/>
      <c r="BE79" s="205"/>
      <c r="BF79" s="205"/>
      <c r="BG79" s="205"/>
      <c r="BH79" s="213">
        <v>4502</v>
      </c>
      <c r="BI79" s="213"/>
      <c r="BJ79" s="213"/>
      <c r="BK79" s="213"/>
      <c r="BL79" s="213"/>
      <c r="BM79" s="213"/>
      <c r="BN79" s="213"/>
      <c r="BO79" s="213"/>
      <c r="BP79" s="213"/>
      <c r="BQ79" s="213"/>
      <c r="BR79" s="213"/>
    </row>
    <row r="80" spans="3:70" ht="13.5" customHeight="1">
      <c r="C80" s="167" t="s">
        <v>11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84">
        <v>2510</v>
      </c>
      <c r="AV80" s="184"/>
      <c r="AW80" s="184"/>
      <c r="AX80" s="184"/>
      <c r="AY80" s="199">
        <v>909</v>
      </c>
      <c r="AZ80" s="200"/>
      <c r="BA80" s="200"/>
      <c r="BB80" s="200"/>
      <c r="BC80" s="200"/>
      <c r="BD80" s="200"/>
      <c r="BE80" s="200"/>
      <c r="BF80" s="200"/>
      <c r="BG80" s="201"/>
      <c r="BH80" s="213">
        <v>1060</v>
      </c>
      <c r="BI80" s="213"/>
      <c r="BJ80" s="213"/>
      <c r="BK80" s="213"/>
      <c r="BL80" s="213"/>
      <c r="BM80" s="213"/>
      <c r="BN80" s="213"/>
      <c r="BO80" s="213"/>
      <c r="BP80" s="213"/>
      <c r="BQ80" s="213"/>
      <c r="BR80" s="213"/>
    </row>
    <row r="81" spans="3:70" ht="13.5" customHeight="1">
      <c r="C81" s="167" t="s">
        <v>12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84">
        <v>2515</v>
      </c>
      <c r="AV81" s="184"/>
      <c r="AW81" s="184"/>
      <c r="AX81" s="184"/>
      <c r="AY81" s="205">
        <v>462</v>
      </c>
      <c r="AZ81" s="205"/>
      <c r="BA81" s="205"/>
      <c r="BB81" s="205"/>
      <c r="BC81" s="205"/>
      <c r="BD81" s="205"/>
      <c r="BE81" s="205"/>
      <c r="BF81" s="205"/>
      <c r="BG81" s="205"/>
      <c r="BH81" s="213">
        <v>721</v>
      </c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</row>
    <row r="82" spans="3:70" ht="13.5" customHeight="1">
      <c r="C82" s="167" t="s">
        <v>7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84">
        <v>2520</v>
      </c>
      <c r="AV82" s="184"/>
      <c r="AW82" s="184"/>
      <c r="AX82" s="184"/>
      <c r="AY82" s="205">
        <v>1794</v>
      </c>
      <c r="AZ82" s="205"/>
      <c r="BA82" s="205"/>
      <c r="BB82" s="205"/>
      <c r="BC82" s="205"/>
      <c r="BD82" s="205"/>
      <c r="BE82" s="205"/>
      <c r="BF82" s="205"/>
      <c r="BG82" s="205"/>
      <c r="BH82" s="213">
        <v>1188</v>
      </c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</row>
    <row r="83" spans="3:70" ht="13.5" customHeight="1">
      <c r="C83" s="165" t="s">
        <v>13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261">
        <v>2550</v>
      </c>
      <c r="AV83" s="261"/>
      <c r="AW83" s="261"/>
      <c r="AX83" s="261"/>
      <c r="AY83" s="258">
        <f>SUM(AY78:BG82)</f>
        <v>9498</v>
      </c>
      <c r="AZ83" s="259"/>
      <c r="BA83" s="259"/>
      <c r="BB83" s="259"/>
      <c r="BC83" s="259"/>
      <c r="BD83" s="259"/>
      <c r="BE83" s="259"/>
      <c r="BF83" s="259"/>
      <c r="BG83" s="260"/>
      <c r="BH83" s="235">
        <f>SUM(BH78:BR82)</f>
        <v>9317</v>
      </c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</row>
    <row r="85" spans="3:70" ht="12.75">
      <c r="C85" s="198" t="s">
        <v>173</v>
      </c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</row>
    <row r="87" spans="3:70" ht="53.25" customHeight="1">
      <c r="C87" s="166" t="s">
        <v>172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 t="s">
        <v>2</v>
      </c>
      <c r="AV87" s="166"/>
      <c r="AW87" s="166"/>
      <c r="AX87" s="166"/>
      <c r="AY87" s="166" t="s">
        <v>134</v>
      </c>
      <c r="AZ87" s="166"/>
      <c r="BA87" s="166"/>
      <c r="BB87" s="166"/>
      <c r="BC87" s="166"/>
      <c r="BD87" s="166"/>
      <c r="BE87" s="166"/>
      <c r="BF87" s="166"/>
      <c r="BG87" s="166"/>
      <c r="BH87" s="166" t="s">
        <v>135</v>
      </c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</row>
    <row r="88" spans="3:70" ht="13.5" customHeight="1">
      <c r="C88" s="166">
        <v>1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>
        <v>2</v>
      </c>
      <c r="AV88" s="166"/>
      <c r="AW88" s="166"/>
      <c r="AX88" s="166"/>
      <c r="AY88" s="166">
        <v>3</v>
      </c>
      <c r="AZ88" s="166"/>
      <c r="BA88" s="166"/>
      <c r="BB88" s="166"/>
      <c r="BC88" s="166"/>
      <c r="BD88" s="166"/>
      <c r="BE88" s="166"/>
      <c r="BF88" s="166"/>
      <c r="BG88" s="166"/>
      <c r="BH88" s="166">
        <v>4</v>
      </c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</row>
    <row r="89" spans="3:70" ht="13.5" customHeight="1">
      <c r="C89" s="262" t="s">
        <v>174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166">
        <v>2600</v>
      </c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</row>
    <row r="90" spans="3:70" ht="13.5" customHeight="1">
      <c r="C90" s="262" t="s">
        <v>175</v>
      </c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262"/>
      <c r="AR90" s="262"/>
      <c r="AS90" s="262"/>
      <c r="AT90" s="262"/>
      <c r="AU90" s="166">
        <v>2605</v>
      </c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</row>
    <row r="91" spans="3:70" ht="13.5" customHeight="1">
      <c r="C91" s="262" t="s">
        <v>176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  <c r="AK91" s="262"/>
      <c r="AL91" s="262"/>
      <c r="AM91" s="262"/>
      <c r="AN91" s="262"/>
      <c r="AO91" s="262"/>
      <c r="AP91" s="262"/>
      <c r="AQ91" s="262"/>
      <c r="AR91" s="262"/>
      <c r="AS91" s="262"/>
      <c r="AT91" s="262"/>
      <c r="AU91" s="166">
        <v>2610</v>
      </c>
      <c r="AV91" s="166"/>
      <c r="AW91" s="166"/>
      <c r="AX91" s="166"/>
      <c r="AY91" s="122"/>
      <c r="AZ91" s="203"/>
      <c r="BA91" s="203"/>
      <c r="BB91" s="203"/>
      <c r="BC91" s="203"/>
      <c r="BD91" s="203"/>
      <c r="BE91" s="203"/>
      <c r="BF91" s="203"/>
      <c r="BG91" s="123"/>
      <c r="BH91" s="122"/>
      <c r="BI91" s="203"/>
      <c r="BJ91" s="203"/>
      <c r="BK91" s="203"/>
      <c r="BL91" s="203"/>
      <c r="BM91" s="203"/>
      <c r="BN91" s="203"/>
      <c r="BO91" s="203"/>
      <c r="BP91" s="203"/>
      <c r="BQ91" s="203"/>
      <c r="BR91" s="123"/>
    </row>
    <row r="92" spans="3:70" ht="13.5" customHeight="1">
      <c r="C92" s="262" t="s">
        <v>177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166">
        <v>2615</v>
      </c>
      <c r="AV92" s="166"/>
      <c r="AW92" s="166"/>
      <c r="AX92" s="166"/>
      <c r="AY92" s="122"/>
      <c r="AZ92" s="203"/>
      <c r="BA92" s="203"/>
      <c r="BB92" s="203"/>
      <c r="BC92" s="203"/>
      <c r="BD92" s="203"/>
      <c r="BE92" s="203"/>
      <c r="BF92" s="203"/>
      <c r="BG92" s="123"/>
      <c r="BH92" s="122"/>
      <c r="BI92" s="203"/>
      <c r="BJ92" s="203"/>
      <c r="BK92" s="203"/>
      <c r="BL92" s="203"/>
      <c r="BM92" s="203"/>
      <c r="BN92" s="203"/>
      <c r="BO92" s="203"/>
      <c r="BP92" s="203"/>
      <c r="BQ92" s="203"/>
      <c r="BR92" s="123"/>
    </row>
    <row r="93" spans="3:70" ht="13.5" customHeight="1">
      <c r="C93" s="262" t="s">
        <v>178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166">
        <v>2650</v>
      </c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</row>
    <row r="95" spans="3:50" ht="13.5" customHeight="1">
      <c r="C95" s="263" t="s">
        <v>179</v>
      </c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AX95" s="151" t="str">
        <f>'[1]форма 1'!D113</f>
        <v>Жикаляк М.В.</v>
      </c>
    </row>
    <row r="96" ht="9.75" customHeight="1">
      <c r="C96" s="150"/>
    </row>
    <row r="97" spans="3:50" ht="13.5" customHeight="1">
      <c r="C97" s="264" t="s">
        <v>97</v>
      </c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AX97" s="151" t="str">
        <f>'[1]форма 1'!D115</f>
        <v>Данильченко Г.П.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48">
      <selection activeCell="D69" sqref="D69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7"/>
      <c r="C1" s="156"/>
      <c r="D1" s="287"/>
      <c r="E1" s="288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6"/>
      <c r="D2" s="289" t="s">
        <v>19</v>
      </c>
      <c r="E2" s="290" t="s">
        <v>66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">
        <v>198</v>
      </c>
      <c r="D3" s="156" t="s">
        <v>20</v>
      </c>
      <c r="E3" s="291">
        <f>'[2]форма 1'!D8</f>
        <v>25119860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28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199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658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92" t="s">
        <v>200</v>
      </c>
      <c r="D8" s="293" t="s">
        <v>29</v>
      </c>
      <c r="E8" s="294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201</v>
      </c>
      <c r="C10" s="85" t="s">
        <v>202</v>
      </c>
      <c r="D10" s="85" t="s">
        <v>203</v>
      </c>
      <c r="E10" s="85" t="s">
        <v>204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8">
        <v>1</v>
      </c>
      <c r="C11" s="38">
        <v>2</v>
      </c>
      <c r="D11" s="295">
        <v>3</v>
      </c>
      <c r="E11" s="38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 customHeight="1">
      <c r="B12" s="61" t="s">
        <v>205</v>
      </c>
      <c r="C12" s="175">
        <v>3000</v>
      </c>
      <c r="D12" s="89"/>
      <c r="E12" s="89"/>
      <c r="H12" s="2"/>
      <c r="I12" s="1"/>
      <c r="J12" s="1"/>
      <c r="K12" s="1"/>
      <c r="L12" s="1"/>
      <c r="M12" s="1"/>
      <c r="N12" s="1"/>
      <c r="O12" s="1"/>
      <c r="P12" s="1"/>
      <c r="Q12" s="296"/>
      <c r="R12" s="1"/>
      <c r="S12" s="1"/>
      <c r="T12" s="1"/>
      <c r="U12" s="1"/>
    </row>
    <row r="13" spans="2:21" ht="16.5" customHeight="1">
      <c r="B13" s="297" t="s">
        <v>206</v>
      </c>
      <c r="C13" s="176"/>
      <c r="D13" s="298"/>
      <c r="E13" s="29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207</v>
      </c>
      <c r="C14" s="158"/>
      <c r="D14" s="299">
        <v>6548</v>
      </c>
      <c r="E14" s="299">
        <v>6986</v>
      </c>
      <c r="I14" s="1"/>
      <c r="J14" s="1"/>
      <c r="K14" s="1"/>
      <c r="L14" s="1"/>
      <c r="M14" s="1"/>
      <c r="N14" s="1"/>
      <c r="O14" s="1"/>
      <c r="P14" s="1"/>
      <c r="Q14" s="300"/>
      <c r="R14" s="1"/>
      <c r="S14" s="1"/>
      <c r="T14" s="1"/>
      <c r="U14" s="1"/>
    </row>
    <row r="15" spans="2:21" ht="16.5" customHeight="1">
      <c r="B15" s="39" t="s">
        <v>208</v>
      </c>
      <c r="C15" s="91">
        <v>3005</v>
      </c>
      <c r="D15" s="301"/>
      <c r="E15" s="301"/>
      <c r="I15" s="1"/>
      <c r="J15" s="1"/>
      <c r="K15" s="1"/>
      <c r="L15" s="1"/>
      <c r="M15" s="1"/>
      <c r="N15" s="1"/>
      <c r="O15" s="1"/>
      <c r="P15" s="1"/>
      <c r="Q15" s="300"/>
      <c r="R15" s="1"/>
      <c r="S15" s="1"/>
      <c r="T15" s="1"/>
      <c r="U15" s="1"/>
    </row>
    <row r="16" spans="2:21" ht="16.5" customHeight="1">
      <c r="B16" s="39" t="s">
        <v>209</v>
      </c>
      <c r="C16" s="91">
        <v>3006</v>
      </c>
      <c r="D16" s="301"/>
      <c r="E16" s="301"/>
      <c r="I16" s="1"/>
      <c r="J16" s="1"/>
      <c r="K16" s="1"/>
      <c r="L16" s="1"/>
      <c r="M16" s="1"/>
      <c r="N16" s="1"/>
      <c r="O16" s="1"/>
      <c r="P16" s="1"/>
      <c r="Q16" s="300"/>
      <c r="R16" s="1"/>
      <c r="S16" s="1"/>
      <c r="T16" s="1"/>
      <c r="U16" s="1"/>
    </row>
    <row r="17" spans="2:21" ht="16.5" customHeight="1">
      <c r="B17" s="39" t="s">
        <v>210</v>
      </c>
      <c r="C17" s="91">
        <v>3010</v>
      </c>
      <c r="D17" s="301"/>
      <c r="E17" s="301"/>
      <c r="I17" s="1"/>
      <c r="J17" s="1"/>
      <c r="K17" s="1"/>
      <c r="L17" s="1"/>
      <c r="M17" s="1"/>
      <c r="N17" s="1"/>
      <c r="O17" s="1"/>
      <c r="P17" s="1"/>
      <c r="Q17" s="300"/>
      <c r="R17" s="1"/>
      <c r="S17" s="1"/>
      <c r="T17" s="1"/>
      <c r="U17" s="1"/>
    </row>
    <row r="18" spans="2:21" ht="16.5" customHeight="1">
      <c r="B18" s="39" t="s">
        <v>211</v>
      </c>
      <c r="C18" s="91">
        <v>3011</v>
      </c>
      <c r="D18" s="301"/>
      <c r="E18" s="301"/>
      <c r="I18" s="1"/>
      <c r="J18" s="1"/>
      <c r="K18" s="1"/>
      <c r="L18" s="1"/>
      <c r="M18" s="1"/>
      <c r="N18" s="1"/>
      <c r="O18" s="1"/>
      <c r="P18" s="1"/>
      <c r="Q18" s="300"/>
      <c r="R18" s="1"/>
      <c r="S18" s="1"/>
      <c r="T18" s="1"/>
      <c r="U18" s="1"/>
    </row>
    <row r="19" spans="2:21" ht="16.5" customHeight="1">
      <c r="B19" s="39" t="s">
        <v>212</v>
      </c>
      <c r="C19" s="91">
        <v>3015</v>
      </c>
      <c r="D19" s="301">
        <v>4981</v>
      </c>
      <c r="E19" s="301">
        <v>5004</v>
      </c>
      <c r="I19" s="1"/>
      <c r="J19" s="1"/>
      <c r="K19" s="1"/>
      <c r="L19" s="1"/>
      <c r="M19" s="1"/>
      <c r="N19" s="1"/>
      <c r="O19" s="1"/>
      <c r="P19" s="1"/>
      <c r="Q19" s="300"/>
      <c r="R19" s="1"/>
      <c r="S19" s="1"/>
      <c r="T19" s="1"/>
      <c r="U19" s="1"/>
    </row>
    <row r="20" spans="2:21" ht="16.5" customHeight="1">
      <c r="B20" s="39" t="s">
        <v>213</v>
      </c>
      <c r="C20" s="91">
        <v>3020</v>
      </c>
      <c r="D20" s="301">
        <v>60</v>
      </c>
      <c r="E20" s="301"/>
      <c r="I20" s="1"/>
      <c r="J20" s="1"/>
      <c r="K20" s="1"/>
      <c r="L20" s="1"/>
      <c r="M20" s="1"/>
      <c r="N20" s="1"/>
      <c r="O20" s="1"/>
      <c r="P20" s="1"/>
      <c r="Q20" s="300"/>
      <c r="R20" s="1"/>
      <c r="S20" s="1"/>
      <c r="T20" s="1"/>
      <c r="U20" s="1"/>
    </row>
    <row r="21" spans="2:21" ht="16.5" customHeight="1">
      <c r="B21" s="39" t="s">
        <v>214</v>
      </c>
      <c r="C21" s="91">
        <v>3025</v>
      </c>
      <c r="D21" s="301">
        <v>50</v>
      </c>
      <c r="E21" s="301"/>
      <c r="I21" s="1"/>
      <c r="J21" s="1"/>
      <c r="K21" s="1"/>
      <c r="L21" s="1"/>
      <c r="M21" s="1"/>
      <c r="N21" s="1"/>
      <c r="O21" s="1"/>
      <c r="P21" s="1"/>
      <c r="Q21" s="300"/>
      <c r="R21" s="1"/>
      <c r="S21" s="1"/>
      <c r="T21" s="1"/>
      <c r="U21" s="1"/>
    </row>
    <row r="22" spans="2:21" ht="16.5" customHeight="1">
      <c r="B22" s="39" t="s">
        <v>215</v>
      </c>
      <c r="C22" s="91">
        <v>3035</v>
      </c>
      <c r="D22" s="301"/>
      <c r="E22" s="301"/>
      <c r="I22" s="1"/>
      <c r="J22" s="1"/>
      <c r="K22" s="1"/>
      <c r="L22" s="1"/>
      <c r="M22" s="1"/>
      <c r="N22" s="1"/>
      <c r="O22" s="1"/>
      <c r="P22" s="1"/>
      <c r="Q22" s="300"/>
      <c r="R22" s="1"/>
      <c r="S22" s="1"/>
      <c r="T22" s="1"/>
      <c r="U22" s="1"/>
    </row>
    <row r="23" spans="2:21" ht="16.5" customHeight="1">
      <c r="B23" s="39" t="s">
        <v>216</v>
      </c>
      <c r="C23" s="91">
        <v>3040</v>
      </c>
      <c r="D23" s="301">
        <v>12</v>
      </c>
      <c r="E23" s="301">
        <v>48</v>
      </c>
      <c r="I23" s="1"/>
      <c r="J23" s="1"/>
      <c r="K23" s="1"/>
      <c r="L23" s="1"/>
      <c r="M23" s="1"/>
      <c r="N23" s="1"/>
      <c r="O23" s="1"/>
      <c r="P23" s="1"/>
      <c r="Q23" s="300"/>
      <c r="R23" s="1"/>
      <c r="S23" s="1"/>
      <c r="T23" s="1"/>
      <c r="U23" s="1"/>
    </row>
    <row r="24" spans="2:21" ht="16.5" customHeight="1">
      <c r="B24" s="39" t="s">
        <v>217</v>
      </c>
      <c r="C24" s="91"/>
      <c r="D24" s="301"/>
      <c r="E24" s="301"/>
      <c r="I24" s="1"/>
      <c r="J24" s="1"/>
      <c r="K24" s="1"/>
      <c r="L24" s="1"/>
      <c r="M24" s="1"/>
      <c r="N24" s="1"/>
      <c r="O24" s="1"/>
      <c r="P24" s="1"/>
      <c r="Q24" s="300"/>
      <c r="R24" s="1"/>
      <c r="S24" s="1"/>
      <c r="T24" s="1"/>
      <c r="U24" s="1"/>
    </row>
    <row r="25" spans="2:21" ht="16.5" customHeight="1">
      <c r="B25" s="39" t="s">
        <v>218</v>
      </c>
      <c r="C25" s="91">
        <v>3095</v>
      </c>
      <c r="D25" s="301">
        <v>49</v>
      </c>
      <c r="E25" s="301">
        <v>37</v>
      </c>
      <c r="I25" s="1"/>
      <c r="J25" s="1"/>
      <c r="K25" s="1"/>
      <c r="L25" s="1"/>
      <c r="M25" s="302"/>
      <c r="N25" s="1"/>
      <c r="O25" s="300"/>
      <c r="P25" s="300"/>
      <c r="Q25" s="300"/>
      <c r="R25" s="1"/>
      <c r="S25" s="1"/>
      <c r="T25" s="1"/>
      <c r="U25" s="1"/>
    </row>
    <row r="26" spans="2:21" ht="16.5" customHeight="1">
      <c r="B26" s="42" t="s">
        <v>219</v>
      </c>
      <c r="C26" s="303">
        <v>3100</v>
      </c>
      <c r="D26" s="53"/>
      <c r="E26" s="53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220</v>
      </c>
      <c r="C27" s="304"/>
      <c r="D27" s="305">
        <v>3661</v>
      </c>
      <c r="E27" s="305">
        <v>241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221</v>
      </c>
      <c r="C28" s="91">
        <v>3105</v>
      </c>
      <c r="D28" s="305">
        <v>3561</v>
      </c>
      <c r="E28" s="305">
        <v>3706</v>
      </c>
      <c r="I28" s="1"/>
      <c r="J28" s="1"/>
      <c r="K28" s="1"/>
      <c r="L28" s="1"/>
      <c r="M28" s="1"/>
      <c r="N28" s="302"/>
      <c r="O28" s="1"/>
      <c r="P28" s="1"/>
      <c r="Q28" s="296"/>
      <c r="R28" s="296"/>
      <c r="S28" s="306"/>
      <c r="T28" s="1"/>
      <c r="U28" s="1"/>
    </row>
    <row r="29" spans="2:21" ht="16.5" customHeight="1">
      <c r="B29" s="39" t="s">
        <v>222</v>
      </c>
      <c r="C29" s="91">
        <v>3110</v>
      </c>
      <c r="D29" s="305">
        <v>1014</v>
      </c>
      <c r="E29" s="305">
        <v>907</v>
      </c>
      <c r="I29" s="1"/>
      <c r="J29" s="1"/>
      <c r="K29" s="1"/>
      <c r="L29" s="1"/>
      <c r="M29" s="1"/>
      <c r="N29" s="1"/>
      <c r="O29" s="1"/>
      <c r="P29" s="1"/>
      <c r="Q29" s="296"/>
      <c r="R29" s="296"/>
      <c r="S29" s="306"/>
      <c r="T29" s="1"/>
      <c r="U29" s="1"/>
    </row>
    <row r="30" spans="2:21" ht="16.5" customHeight="1">
      <c r="B30" s="39" t="s">
        <v>223</v>
      </c>
      <c r="C30" s="91">
        <v>3115</v>
      </c>
      <c r="D30" s="305">
        <v>2488</v>
      </c>
      <c r="E30" s="305">
        <v>2419</v>
      </c>
      <c r="I30" s="1"/>
      <c r="J30" s="1"/>
      <c r="K30" s="1"/>
      <c r="L30" s="1"/>
      <c r="M30" s="1"/>
      <c r="N30" s="1"/>
      <c r="O30" s="1"/>
      <c r="P30" s="1"/>
      <c r="Q30" s="296"/>
      <c r="R30" s="296"/>
      <c r="S30" s="306"/>
      <c r="T30" s="1"/>
      <c r="U30" s="1"/>
    </row>
    <row r="31" spans="2:21" ht="16.5" customHeight="1">
      <c r="B31" s="39" t="s">
        <v>224</v>
      </c>
      <c r="C31" s="91">
        <v>3116</v>
      </c>
      <c r="D31" s="305">
        <v>177</v>
      </c>
      <c r="E31" s="305">
        <v>21</v>
      </c>
      <c r="I31" s="1"/>
      <c r="J31" s="1"/>
      <c r="K31" s="1"/>
      <c r="L31" s="1"/>
      <c r="M31" s="1"/>
      <c r="N31" s="1"/>
      <c r="O31" s="1"/>
      <c r="P31" s="1"/>
      <c r="Q31" s="296"/>
      <c r="R31" s="296"/>
      <c r="S31" s="306"/>
      <c r="T31" s="1"/>
      <c r="U31" s="1"/>
    </row>
    <row r="32" spans="2:21" ht="16.5" customHeight="1">
      <c r="B32" s="39" t="s">
        <v>225</v>
      </c>
      <c r="C32" s="91">
        <v>3117</v>
      </c>
      <c r="D32" s="305">
        <v>1348</v>
      </c>
      <c r="E32" s="305">
        <v>1598</v>
      </c>
      <c r="I32" s="1"/>
      <c r="J32" s="1"/>
      <c r="K32" s="1"/>
      <c r="L32" s="1"/>
      <c r="M32" s="1"/>
      <c r="N32" s="1"/>
      <c r="O32" s="1"/>
      <c r="P32" s="1"/>
      <c r="Q32" s="296"/>
      <c r="R32" s="296"/>
      <c r="S32" s="306"/>
      <c r="T32" s="1"/>
      <c r="U32" s="1"/>
    </row>
    <row r="33" spans="2:21" ht="16.5" customHeight="1">
      <c r="B33" s="39" t="s">
        <v>226</v>
      </c>
      <c r="C33" s="91">
        <v>3118</v>
      </c>
      <c r="D33" s="305">
        <v>963</v>
      </c>
      <c r="E33" s="305">
        <v>800</v>
      </c>
      <c r="I33" s="1"/>
      <c r="J33" s="1"/>
      <c r="K33" s="1"/>
      <c r="L33" s="1"/>
      <c r="M33" s="1"/>
      <c r="N33" s="1"/>
      <c r="O33" s="1"/>
      <c r="P33" s="1"/>
      <c r="Q33" s="296"/>
      <c r="R33" s="296"/>
      <c r="S33" s="306"/>
      <c r="T33" s="1"/>
      <c r="U33" s="1"/>
    </row>
    <row r="34" spans="2:21" ht="16.5" customHeight="1">
      <c r="B34" s="39" t="s">
        <v>227</v>
      </c>
      <c r="C34" s="91">
        <v>3135</v>
      </c>
      <c r="D34" s="305">
        <v>134</v>
      </c>
      <c r="E34" s="305">
        <v>2815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6.5" customHeight="1">
      <c r="B35" s="39" t="s">
        <v>228</v>
      </c>
      <c r="C35" s="91"/>
      <c r="D35" s="301"/>
      <c r="E35" s="301"/>
      <c r="I35" s="1"/>
      <c r="J35" s="1"/>
      <c r="K35" s="1"/>
      <c r="L35" s="1"/>
      <c r="M35" s="1"/>
      <c r="N35" s="1"/>
      <c r="O35" s="296"/>
      <c r="P35" s="296"/>
      <c r="Q35" s="1"/>
      <c r="R35" s="1"/>
      <c r="S35" s="1"/>
      <c r="T35" s="1"/>
      <c r="U35" s="1"/>
    </row>
    <row r="36" spans="2:21" ht="16.5" customHeight="1">
      <c r="B36" s="39" t="s">
        <v>229</v>
      </c>
      <c r="C36" s="91">
        <v>3190</v>
      </c>
      <c r="D36" s="301">
        <v>190</v>
      </c>
      <c r="E36" s="301">
        <v>94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6.5" customHeight="1">
      <c r="B37" s="307" t="s">
        <v>230</v>
      </c>
      <c r="C37" s="61">
        <v>3195</v>
      </c>
      <c r="D37" s="308">
        <f>D14+D17+D19+D22+D23+D25-D27-D28-D29-D30-D34-D36+D20+D18+D21</f>
        <v>652</v>
      </c>
      <c r="E37" s="308">
        <f>E14+E17+E19+E22+E23+E25-E27-E28-E29-E30-E34-E36+E20+E18</f>
        <v>1893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6.5" customHeight="1">
      <c r="B38" s="309"/>
      <c r="C38" s="310"/>
      <c r="D38" s="310"/>
      <c r="E38" s="78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1"/>
      <c r="T38" s="1"/>
      <c r="U38" s="1"/>
    </row>
    <row r="39" spans="2:21" ht="13.5" customHeight="1">
      <c r="B39" s="312" t="s">
        <v>231</v>
      </c>
      <c r="C39" s="313">
        <v>3200</v>
      </c>
      <c r="D39" s="314"/>
      <c r="E39" s="315"/>
      <c r="H39" s="287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/>
      <c r="T39" s="1"/>
      <c r="U39" s="1"/>
    </row>
    <row r="40" spans="2:21" ht="16.5" customHeight="1">
      <c r="B40" s="316" t="s">
        <v>232</v>
      </c>
      <c r="C40" s="176"/>
      <c r="D40" s="298"/>
      <c r="E40" s="3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318" t="s">
        <v>233</v>
      </c>
      <c r="C41" s="158"/>
      <c r="D41" s="319"/>
      <c r="E41" s="3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321" t="s">
        <v>234</v>
      </c>
      <c r="C42" s="38">
        <v>3205</v>
      </c>
      <c r="D42" s="41"/>
      <c r="E42" s="3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6.5" customHeight="1">
      <c r="B43" s="323" t="s">
        <v>235</v>
      </c>
      <c r="C43" s="175">
        <v>3215</v>
      </c>
      <c r="D43" s="89"/>
      <c r="E43" s="3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318" t="s">
        <v>236</v>
      </c>
      <c r="C44" s="158"/>
      <c r="D44" s="319"/>
      <c r="E44" s="32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321" t="s">
        <v>237</v>
      </c>
      <c r="C45" s="38">
        <v>3220</v>
      </c>
      <c r="D45" s="41"/>
      <c r="E45" s="3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325" t="s">
        <v>238</v>
      </c>
      <c r="C46" s="38">
        <v>3225</v>
      </c>
      <c r="D46" s="38"/>
      <c r="E46" s="3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325" t="s">
        <v>218</v>
      </c>
      <c r="C47" s="44">
        <v>3250</v>
      </c>
      <c r="D47" s="44"/>
      <c r="E47" s="3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6.5" customHeight="1">
      <c r="B48" s="327" t="s">
        <v>239</v>
      </c>
      <c r="C48" s="328">
        <v>3255</v>
      </c>
      <c r="D48" s="329"/>
      <c r="E48" s="33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331" t="s">
        <v>233</v>
      </c>
      <c r="C49" s="332"/>
      <c r="D49" s="67"/>
      <c r="E49" s="33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6.5" customHeight="1">
      <c r="B50" s="321" t="s">
        <v>234</v>
      </c>
      <c r="C50" s="49">
        <v>3260</v>
      </c>
      <c r="D50" s="49"/>
      <c r="E50" s="3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6.5" customHeight="1">
      <c r="B51" s="325" t="s">
        <v>240</v>
      </c>
      <c r="C51" s="38">
        <v>3270</v>
      </c>
      <c r="D51" s="38"/>
      <c r="E51" s="3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6.5" customHeight="1">
      <c r="B52" s="325" t="s">
        <v>241</v>
      </c>
      <c r="C52" s="38">
        <v>3290</v>
      </c>
      <c r="D52" s="38"/>
      <c r="E52" s="3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6.5" customHeight="1">
      <c r="B53" s="334" t="s">
        <v>242</v>
      </c>
      <c r="C53" s="335">
        <v>3295</v>
      </c>
      <c r="D53" s="336">
        <f>D41+D42+D44+D45+D46+D47-D49-D50-D51-D52</f>
        <v>0</v>
      </c>
      <c r="E53" s="337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33" customHeight="1">
      <c r="B54" s="63" t="s">
        <v>243</v>
      </c>
      <c r="C54" s="328">
        <v>3300</v>
      </c>
      <c r="D54" s="66"/>
      <c r="E54" s="338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"/>
      <c r="T54" s="1"/>
      <c r="U54" s="1"/>
    </row>
    <row r="55" spans="2:21" ht="16.5" customHeight="1">
      <c r="B55" s="327" t="s">
        <v>206</v>
      </c>
      <c r="C55" s="339"/>
      <c r="D55" s="340"/>
      <c r="E55" s="34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6.5" customHeight="1">
      <c r="B56" s="327" t="s">
        <v>244</v>
      </c>
      <c r="C56" s="332"/>
      <c r="D56" s="60"/>
      <c r="E56" s="34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6.5" customHeight="1">
      <c r="B57" s="325" t="s">
        <v>245</v>
      </c>
      <c r="C57" s="49">
        <v>3305</v>
      </c>
      <c r="D57" s="319"/>
      <c r="E57" s="32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6.5" customHeight="1">
      <c r="B58" s="325" t="s">
        <v>218</v>
      </c>
      <c r="C58" s="38">
        <v>3340</v>
      </c>
      <c r="D58" s="38"/>
      <c r="E58" s="3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6.5" customHeight="1">
      <c r="B59" s="323" t="s">
        <v>246</v>
      </c>
      <c r="C59" s="175">
        <v>3345</v>
      </c>
      <c r="D59" s="44"/>
      <c r="E59" s="34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6.5" customHeight="1">
      <c r="B60" s="344" t="s">
        <v>247</v>
      </c>
      <c r="C60" s="158"/>
      <c r="D60" s="49"/>
      <c r="E60" s="3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6.5" customHeight="1">
      <c r="B61" s="325" t="s">
        <v>248</v>
      </c>
      <c r="C61" s="38">
        <v>3350</v>
      </c>
      <c r="D61" s="38"/>
      <c r="E61" s="3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6.5" customHeight="1">
      <c r="B62" s="325" t="s">
        <v>249</v>
      </c>
      <c r="C62" s="38">
        <v>3355</v>
      </c>
      <c r="D62" s="38">
        <v>70</v>
      </c>
      <c r="E62" s="326">
        <v>35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6.5" customHeight="1">
      <c r="B63" s="39" t="s">
        <v>250</v>
      </c>
      <c r="C63" s="91">
        <v>3360</v>
      </c>
      <c r="D63" s="346"/>
      <c r="E63" s="34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6.5" customHeight="1">
      <c r="B64" s="323" t="s">
        <v>251</v>
      </c>
      <c r="C64" s="44">
        <v>3390</v>
      </c>
      <c r="D64" s="44"/>
      <c r="E64" s="3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6.5" customHeight="1">
      <c r="B65" s="347" t="s">
        <v>252</v>
      </c>
      <c r="C65" s="348">
        <v>3395</v>
      </c>
      <c r="D65" s="349">
        <f>D56+D57+D58-D60-D61-D62-D63-D64</f>
        <v>-70</v>
      </c>
      <c r="E65" s="349">
        <f>E56+E57+E58-E60-E61-E62-E63-E64</f>
        <v>-35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5" customHeight="1">
      <c r="A66" s="287"/>
      <c r="B66" s="350"/>
      <c r="C66" s="351"/>
      <c r="D66" s="352"/>
      <c r="E66" s="353"/>
      <c r="H66" s="287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"/>
      <c r="T66" s="1"/>
      <c r="U66" s="1"/>
    </row>
    <row r="67" spans="2:21" ht="16.5" customHeight="1">
      <c r="B67" s="347" t="s">
        <v>253</v>
      </c>
      <c r="C67" s="348">
        <v>3400</v>
      </c>
      <c r="D67" s="349">
        <f>D65+D53+D37</f>
        <v>582</v>
      </c>
      <c r="E67" s="349">
        <f>E65+E53+E37</f>
        <v>1858</v>
      </c>
      <c r="I67" s="11"/>
      <c r="J67" s="11"/>
      <c r="K67" s="11"/>
      <c r="L67" s="11"/>
      <c r="M67" s="11"/>
      <c r="N67" s="11"/>
      <c r="O67" s="11"/>
      <c r="P67" s="11"/>
      <c r="Q67" s="11"/>
      <c r="R67" s="1"/>
      <c r="S67" s="1"/>
      <c r="T67" s="1"/>
      <c r="U67" s="1"/>
    </row>
    <row r="68" spans="2:21" ht="16.5" customHeight="1">
      <c r="B68" s="344" t="s">
        <v>254</v>
      </c>
      <c r="C68" s="49">
        <v>3405</v>
      </c>
      <c r="D68" s="354">
        <v>2203</v>
      </c>
      <c r="E68" s="354">
        <v>345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6.5" customHeight="1">
      <c r="B69" s="325" t="s">
        <v>255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6.5" customHeight="1">
      <c r="B70" s="355" t="s">
        <v>256</v>
      </c>
      <c r="C70" s="356">
        <v>3415</v>
      </c>
      <c r="D70" s="357">
        <f>D68+D67</f>
        <v>2785</v>
      </c>
      <c r="E70" s="357">
        <f>E68+E67</f>
        <v>2203</v>
      </c>
      <c r="I70" s="1"/>
      <c r="J70" s="35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"/>
      <c r="T71" s="1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2.75">
      <c r="B73" s="75" t="str">
        <f>'[3]форма 1'!B113</f>
        <v>Керівник</v>
      </c>
      <c r="C73" t="s">
        <v>257</v>
      </c>
      <c r="D73" s="6" t="str">
        <f>'[2]форма 1'!D113</f>
        <v>Жикаляк М.В.</v>
      </c>
      <c r="E73" s="3"/>
      <c r="I73" s="1"/>
      <c r="J73" s="1"/>
      <c r="K73" s="1"/>
      <c r="L73" s="1"/>
      <c r="M73" s="1"/>
      <c r="N73" s="1"/>
      <c r="O73" s="1"/>
      <c r="P73" s="1"/>
      <c r="Q73" s="1"/>
      <c r="R73" s="359"/>
      <c r="S73" s="1"/>
      <c r="T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R74" s="1"/>
      <c r="S74" s="1"/>
      <c r="T74" s="1"/>
      <c r="U74" s="1"/>
    </row>
    <row r="75" spans="2:21" ht="12.75">
      <c r="B75" s="75" t="s">
        <v>258</v>
      </c>
      <c r="D75" s="6" t="str">
        <f>'[2]форма 1'!D115</f>
        <v>Данильченко Г.П.</v>
      </c>
      <c r="E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6"/>
  <sheetViews>
    <sheetView showGridLines="0" zoomScalePageLayoutView="0" workbookViewId="0" topLeftCell="A21">
      <selection activeCell="H31" sqref="H31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360"/>
      <c r="C2" s="361"/>
      <c r="D2" s="287"/>
    </row>
    <row r="3" spans="2:12" ht="19.5" hidden="1" thickBot="1">
      <c r="B3" s="360"/>
      <c r="C3" s="361"/>
      <c r="D3" s="287"/>
      <c r="I3" s="287"/>
      <c r="J3" s="72"/>
      <c r="K3" s="72"/>
      <c r="L3" s="287"/>
    </row>
    <row r="4" spans="2:11" ht="12" customHeight="1" thickBot="1">
      <c r="B4" s="360"/>
      <c r="C4" s="361"/>
      <c r="D4" s="287"/>
      <c r="J4" s="362" t="s">
        <v>18</v>
      </c>
      <c r="K4" s="363"/>
    </row>
    <row r="5" spans="3:11" ht="12" customHeight="1" thickBot="1">
      <c r="C5" s="156"/>
      <c r="D5" s="287"/>
      <c r="H5" s="364" t="s">
        <v>19</v>
      </c>
      <c r="I5" s="365"/>
      <c r="J5" s="366"/>
      <c r="K5" s="367" t="s">
        <v>66</v>
      </c>
    </row>
    <row r="6" spans="2:11" ht="18.75" customHeight="1" thickBot="1">
      <c r="B6" s="368" t="s">
        <v>198</v>
      </c>
      <c r="C6" s="369"/>
      <c r="D6" s="369"/>
      <c r="E6" s="369"/>
      <c r="F6" s="369"/>
      <c r="G6" s="369"/>
      <c r="H6" s="369"/>
      <c r="I6" s="370" t="s">
        <v>20</v>
      </c>
      <c r="J6" s="371">
        <f>'[2]форма 1'!D8</f>
        <v>25119860</v>
      </c>
      <c r="K6" s="372"/>
    </row>
    <row r="7" spans="2:11" ht="9" customHeight="1">
      <c r="B7" s="7"/>
      <c r="C7" s="373"/>
      <c r="D7" s="373"/>
      <c r="E7" s="373"/>
      <c r="F7" s="373"/>
      <c r="G7" s="373"/>
      <c r="H7" s="373"/>
      <c r="I7" s="374"/>
      <c r="J7" s="7"/>
      <c r="K7" s="375"/>
    </row>
    <row r="8" spans="2:11" ht="15.75" customHeight="1">
      <c r="B8" s="7"/>
      <c r="C8" s="87" t="s">
        <v>259</v>
      </c>
      <c r="E8" s="373"/>
      <c r="F8" s="373"/>
      <c r="G8" s="373"/>
      <c r="H8" s="373"/>
      <c r="I8" s="374"/>
      <c r="J8" s="7"/>
      <c r="K8" s="375"/>
    </row>
    <row r="9" ht="17.25" thickBot="1">
      <c r="D9" s="87" t="s">
        <v>660</v>
      </c>
    </row>
    <row r="10" spans="7:11" ht="16.5" customHeight="1" thickBot="1">
      <c r="G10" s="376" t="s">
        <v>260</v>
      </c>
      <c r="H10" s="377"/>
      <c r="I10" s="180" t="s">
        <v>29</v>
      </c>
      <c r="J10" s="378"/>
      <c r="K10" s="379">
        <v>1801005</v>
      </c>
    </row>
    <row r="11" ht="4.5" customHeight="1" thickBot="1"/>
    <row r="12" spans="2:11" ht="54.75" customHeight="1" thickBot="1">
      <c r="B12" s="380" t="s">
        <v>133</v>
      </c>
      <c r="C12" s="381" t="s">
        <v>2</v>
      </c>
      <c r="D12" s="381" t="s">
        <v>68</v>
      </c>
      <c r="E12" s="381" t="s">
        <v>261</v>
      </c>
      <c r="F12" s="381" t="s">
        <v>262</v>
      </c>
      <c r="G12" s="381" t="s">
        <v>263</v>
      </c>
      <c r="H12" s="381" t="s">
        <v>264</v>
      </c>
      <c r="I12" s="381" t="s">
        <v>265</v>
      </c>
      <c r="J12" s="381" t="s">
        <v>266</v>
      </c>
      <c r="K12" s="382" t="s">
        <v>267</v>
      </c>
    </row>
    <row r="13" ht="13.5" thickBot="1">
      <c r="B13" s="383"/>
    </row>
    <row r="14" spans="2:11" ht="13.5" thickBot="1">
      <c r="B14" s="384">
        <v>1</v>
      </c>
      <c r="C14" s="385">
        <v>2</v>
      </c>
      <c r="D14" s="385">
        <v>3</v>
      </c>
      <c r="E14" s="385">
        <v>4</v>
      </c>
      <c r="F14" s="385">
        <v>5</v>
      </c>
      <c r="G14" s="386">
        <v>6</v>
      </c>
      <c r="H14" s="386">
        <v>7</v>
      </c>
      <c r="I14" s="386">
        <v>8</v>
      </c>
      <c r="J14" s="386">
        <v>9</v>
      </c>
      <c r="K14" s="386">
        <v>10</v>
      </c>
    </row>
    <row r="15" spans="2:11" s="391" customFormat="1" ht="13.5" customHeight="1">
      <c r="B15" s="387" t="s">
        <v>268</v>
      </c>
      <c r="C15" s="388">
        <v>4000</v>
      </c>
      <c r="D15" s="389"/>
      <c r="E15" s="390"/>
      <c r="F15" s="389"/>
      <c r="G15" s="389"/>
      <c r="H15" s="389"/>
      <c r="I15" s="389"/>
      <c r="J15" s="389"/>
      <c r="K15" s="390"/>
    </row>
    <row r="16" spans="2:11" s="391" customFormat="1" ht="12" customHeight="1" thickBot="1">
      <c r="B16" s="392" t="s">
        <v>269</v>
      </c>
      <c r="C16" s="393"/>
      <c r="D16" s="394">
        <v>1916</v>
      </c>
      <c r="E16" s="395"/>
      <c r="F16" s="394">
        <v>24076</v>
      </c>
      <c r="G16" s="394"/>
      <c r="H16" s="394">
        <v>2051</v>
      </c>
      <c r="I16" s="394"/>
      <c r="J16" s="394"/>
      <c r="K16" s="395">
        <f>D16+E16+H16+F16</f>
        <v>28043</v>
      </c>
    </row>
    <row r="17" spans="2:11" s="391" customFormat="1" ht="16.5" customHeight="1">
      <c r="B17" s="387" t="s">
        <v>270</v>
      </c>
      <c r="C17" s="396">
        <v>4005</v>
      </c>
      <c r="D17" s="396"/>
      <c r="E17" s="397"/>
      <c r="F17" s="396"/>
      <c r="G17" s="396"/>
      <c r="H17" s="396"/>
      <c r="I17" s="396"/>
      <c r="J17" s="396"/>
      <c r="K17" s="398"/>
    </row>
    <row r="18" spans="2:11" s="391" customFormat="1" ht="12" customHeight="1" thickBot="1">
      <c r="B18" s="399" t="s">
        <v>271</v>
      </c>
      <c r="C18" s="400"/>
      <c r="D18" s="400"/>
      <c r="E18" s="401"/>
      <c r="F18" s="400"/>
      <c r="G18" s="400"/>
      <c r="H18" s="400"/>
      <c r="I18" s="400"/>
      <c r="J18" s="400"/>
      <c r="K18" s="402"/>
    </row>
    <row r="19" spans="2:11" s="391" customFormat="1" ht="16.5" customHeight="1" thickBot="1">
      <c r="B19" s="399" t="s">
        <v>272</v>
      </c>
      <c r="C19" s="403">
        <v>4010</v>
      </c>
      <c r="D19" s="404"/>
      <c r="E19" s="405"/>
      <c r="F19" s="404"/>
      <c r="G19" s="404"/>
      <c r="H19" s="404"/>
      <c r="I19" s="404"/>
      <c r="J19" s="404"/>
      <c r="K19" s="405"/>
    </row>
    <row r="20" spans="2:11" s="391" customFormat="1" ht="16.5" customHeight="1" thickBot="1">
      <c r="B20" s="399" t="s">
        <v>273</v>
      </c>
      <c r="C20" s="403">
        <v>4090</v>
      </c>
      <c r="D20" s="404"/>
      <c r="E20" s="405"/>
      <c r="F20" s="404"/>
      <c r="G20" s="404"/>
      <c r="H20" s="404"/>
      <c r="I20" s="404"/>
      <c r="J20" s="404"/>
      <c r="K20" s="405"/>
    </row>
    <row r="21" spans="2:20" s="391" customFormat="1" ht="26.25" customHeight="1" thickBot="1">
      <c r="B21" s="392" t="s">
        <v>274</v>
      </c>
      <c r="C21" s="406">
        <v>4095</v>
      </c>
      <c r="D21" s="407">
        <f>D16</f>
        <v>1916</v>
      </c>
      <c r="E21" s="408">
        <f>E16</f>
        <v>0</v>
      </c>
      <c r="F21" s="407">
        <f>F16</f>
        <v>24076</v>
      </c>
      <c r="G21" s="407"/>
      <c r="H21" s="407">
        <f>H16</f>
        <v>2051</v>
      </c>
      <c r="I21" s="407"/>
      <c r="J21" s="407"/>
      <c r="K21" s="408">
        <f>K16</f>
        <v>28043</v>
      </c>
      <c r="M21" s="373"/>
      <c r="N21" s="373"/>
      <c r="O21" s="373"/>
      <c r="P21" s="373"/>
      <c r="Q21" s="373"/>
      <c r="R21" s="373"/>
      <c r="S21" s="373"/>
      <c r="T21" s="373"/>
    </row>
    <row r="22" spans="2:20" s="391" customFormat="1" ht="26.25" customHeight="1" thickBot="1">
      <c r="B22" s="392" t="s">
        <v>275</v>
      </c>
      <c r="C22" s="406">
        <v>4100</v>
      </c>
      <c r="D22" s="404"/>
      <c r="E22" s="405"/>
      <c r="F22" s="404"/>
      <c r="G22" s="404"/>
      <c r="H22" s="404">
        <v>92</v>
      </c>
      <c r="I22" s="404"/>
      <c r="J22" s="404"/>
      <c r="K22" s="401">
        <f>D22+E22+H22</f>
        <v>92</v>
      </c>
      <c r="M22" s="409"/>
      <c r="N22" s="72"/>
      <c r="O22" s="409"/>
      <c r="P22" s="409"/>
      <c r="Q22" s="409"/>
      <c r="R22" s="409"/>
      <c r="S22" s="409"/>
      <c r="T22" s="72"/>
    </row>
    <row r="23" spans="2:20" s="391" customFormat="1" ht="29.25" customHeight="1" thickBot="1">
      <c r="B23" s="291" t="s">
        <v>276</v>
      </c>
      <c r="C23" s="406">
        <v>4110</v>
      </c>
      <c r="D23" s="404"/>
      <c r="E23" s="405"/>
      <c r="F23" s="404"/>
      <c r="G23" s="404"/>
      <c r="H23" s="404"/>
      <c r="I23" s="404"/>
      <c r="J23" s="404"/>
      <c r="K23" s="401"/>
      <c r="M23" s="373"/>
      <c r="N23" s="373"/>
      <c r="O23" s="373"/>
      <c r="P23" s="373"/>
      <c r="Q23" s="373"/>
      <c r="R23" s="373"/>
      <c r="S23" s="373"/>
      <c r="T23" s="373"/>
    </row>
    <row r="24" spans="2:11" s="391" customFormat="1" ht="13.5" customHeight="1">
      <c r="B24" s="410" t="s">
        <v>277</v>
      </c>
      <c r="C24" s="411">
        <v>4200</v>
      </c>
      <c r="D24" s="396"/>
      <c r="E24" s="397"/>
      <c r="F24" s="396"/>
      <c r="G24" s="396"/>
      <c r="H24" s="396"/>
      <c r="I24" s="396"/>
      <c r="J24" s="396"/>
      <c r="K24" s="412">
        <f>D25+E25+H25</f>
        <v>0</v>
      </c>
    </row>
    <row r="25" spans="2:11" s="391" customFormat="1" ht="24.75" customHeight="1" thickBot="1">
      <c r="B25" s="413" t="s">
        <v>278</v>
      </c>
      <c r="C25" s="414"/>
      <c r="D25" s="400"/>
      <c r="E25" s="401"/>
      <c r="F25" s="400"/>
      <c r="G25" s="400"/>
      <c r="H25" s="400"/>
      <c r="I25" s="400"/>
      <c r="J25" s="400"/>
      <c r="K25" s="415"/>
    </row>
    <row r="26" spans="2:11" s="391" customFormat="1" ht="27" customHeight="1" thickBot="1">
      <c r="B26" s="399" t="s">
        <v>279</v>
      </c>
      <c r="C26" s="403">
        <v>4205</v>
      </c>
      <c r="D26" s="404"/>
      <c r="E26" s="405"/>
      <c r="F26" s="404"/>
      <c r="G26" s="404"/>
      <c r="H26" s="404"/>
      <c r="I26" s="404"/>
      <c r="J26" s="404"/>
      <c r="K26" s="401"/>
    </row>
    <row r="27" spans="2:11" s="391" customFormat="1" ht="27" customHeight="1" thickBot="1">
      <c r="B27" s="399" t="s">
        <v>280</v>
      </c>
      <c r="C27" s="403">
        <v>4210</v>
      </c>
      <c r="D27" s="404"/>
      <c r="E27" s="405"/>
      <c r="F27" s="404"/>
      <c r="G27" s="404"/>
      <c r="H27" s="404"/>
      <c r="I27" s="404"/>
      <c r="J27" s="404"/>
      <c r="K27" s="405"/>
    </row>
    <row r="28" spans="2:11" s="391" customFormat="1" ht="32.25" customHeight="1" thickBot="1">
      <c r="B28" s="399" t="s">
        <v>661</v>
      </c>
      <c r="C28" s="403">
        <v>4215</v>
      </c>
      <c r="D28" s="404"/>
      <c r="E28" s="405"/>
      <c r="F28" s="404"/>
      <c r="G28" s="404"/>
      <c r="H28" s="404">
        <v>-69</v>
      </c>
      <c r="I28" s="404"/>
      <c r="J28" s="404"/>
      <c r="K28" s="405">
        <f>D28+E28+F28+G28+H28+I28+J28</f>
        <v>-69</v>
      </c>
    </row>
    <row r="29" spans="2:11" s="391" customFormat="1" ht="12.75" customHeight="1">
      <c r="B29" s="410" t="s">
        <v>281</v>
      </c>
      <c r="C29" s="411">
        <v>4240</v>
      </c>
      <c r="D29" s="396"/>
      <c r="E29" s="397"/>
      <c r="F29" s="396"/>
      <c r="G29" s="396"/>
      <c r="H29" s="396"/>
      <c r="I29" s="396"/>
      <c r="J29" s="396"/>
      <c r="K29" s="397"/>
    </row>
    <row r="30" spans="2:11" s="391" customFormat="1" ht="13.5" customHeight="1" thickBot="1">
      <c r="B30" s="413" t="s">
        <v>282</v>
      </c>
      <c r="C30" s="414"/>
      <c r="D30" s="400"/>
      <c r="E30" s="401"/>
      <c r="F30" s="400"/>
      <c r="G30" s="400"/>
      <c r="H30" s="400"/>
      <c r="I30" s="400"/>
      <c r="J30" s="400"/>
      <c r="K30" s="401"/>
    </row>
    <row r="31" spans="2:11" s="391" customFormat="1" ht="23.25" customHeight="1" thickBot="1">
      <c r="B31" s="399" t="s">
        <v>283</v>
      </c>
      <c r="C31" s="403">
        <v>4245</v>
      </c>
      <c r="D31" s="404"/>
      <c r="E31" s="405"/>
      <c r="F31" s="404"/>
      <c r="G31" s="404"/>
      <c r="H31" s="404"/>
      <c r="I31" s="404"/>
      <c r="J31" s="404"/>
      <c r="K31" s="405"/>
    </row>
    <row r="32" spans="2:11" s="391" customFormat="1" ht="16.5" customHeight="1">
      <c r="B32" s="387" t="s">
        <v>284</v>
      </c>
      <c r="C32" s="411">
        <v>4260</v>
      </c>
      <c r="D32" s="396"/>
      <c r="E32" s="397"/>
      <c r="F32" s="396"/>
      <c r="G32" s="396"/>
      <c r="H32" s="396"/>
      <c r="I32" s="396"/>
      <c r="J32" s="396"/>
      <c r="K32" s="397"/>
    </row>
    <row r="33" spans="2:11" s="391" customFormat="1" ht="11.25" customHeight="1" thickBot="1">
      <c r="B33" s="399" t="s">
        <v>285</v>
      </c>
      <c r="C33" s="414"/>
      <c r="D33" s="400"/>
      <c r="E33" s="401"/>
      <c r="F33" s="400"/>
      <c r="G33" s="400"/>
      <c r="H33" s="400"/>
      <c r="I33" s="400"/>
      <c r="J33" s="400"/>
      <c r="K33" s="401"/>
    </row>
    <row r="34" spans="2:11" s="391" customFormat="1" ht="24.75" customHeight="1" hidden="1" thickBot="1">
      <c r="B34" s="399" t="s">
        <v>286</v>
      </c>
      <c r="C34" s="403">
        <v>4265</v>
      </c>
      <c r="D34" s="404"/>
      <c r="E34" s="405"/>
      <c r="F34" s="404"/>
      <c r="G34" s="404"/>
      <c r="H34" s="404"/>
      <c r="I34" s="404"/>
      <c r="J34" s="404"/>
      <c r="K34" s="405"/>
    </row>
    <row r="35" spans="2:11" s="391" customFormat="1" ht="24" customHeight="1" hidden="1" thickBot="1">
      <c r="B35" s="399" t="s">
        <v>287</v>
      </c>
      <c r="C35" s="403">
        <v>4270</v>
      </c>
      <c r="D35" s="404"/>
      <c r="E35" s="405"/>
      <c r="F35" s="404"/>
      <c r="G35" s="404"/>
      <c r="H35" s="404"/>
      <c r="I35" s="404"/>
      <c r="J35" s="404"/>
      <c r="K35" s="405"/>
    </row>
    <row r="36" spans="2:11" s="391" customFormat="1" ht="16.5" customHeight="1" thickBot="1">
      <c r="B36" s="399" t="s">
        <v>288</v>
      </c>
      <c r="C36" s="403">
        <v>4275</v>
      </c>
      <c r="D36" s="404"/>
      <c r="E36" s="405"/>
      <c r="F36" s="404"/>
      <c r="G36" s="404"/>
      <c r="H36" s="404"/>
      <c r="I36" s="404"/>
      <c r="J36" s="404"/>
      <c r="K36" s="405"/>
    </row>
    <row r="37" spans="2:11" s="391" customFormat="1" ht="16.5" customHeight="1" thickBot="1">
      <c r="B37" s="399" t="s">
        <v>289</v>
      </c>
      <c r="C37" s="403">
        <v>4290</v>
      </c>
      <c r="D37" s="404"/>
      <c r="E37" s="405"/>
      <c r="F37" s="404"/>
      <c r="G37" s="404"/>
      <c r="H37" s="404">
        <v>-357</v>
      </c>
      <c r="I37" s="404"/>
      <c r="J37" s="404"/>
      <c r="K37" s="405">
        <f>D37+E37+F37+G37+H37+I37+J37</f>
        <v>-357</v>
      </c>
    </row>
    <row r="38" spans="2:11" s="391" customFormat="1" ht="16.5" customHeight="1" thickBot="1">
      <c r="B38" s="399" t="s">
        <v>290</v>
      </c>
      <c r="C38" s="403"/>
      <c r="D38" s="404"/>
      <c r="E38" s="405"/>
      <c r="F38" s="404"/>
      <c r="G38" s="404"/>
      <c r="H38" s="404"/>
      <c r="I38" s="404"/>
      <c r="J38" s="404"/>
      <c r="K38" s="405">
        <f>D38+E38+F38+G38+H38+I38+J38</f>
        <v>0</v>
      </c>
    </row>
    <row r="39" spans="2:11" s="391" customFormat="1" ht="17.25" customHeight="1" thickBot="1">
      <c r="B39" s="392" t="s">
        <v>291</v>
      </c>
      <c r="C39" s="406">
        <v>4295</v>
      </c>
      <c r="D39" s="416">
        <f>D22+D23-D24-D26-D28+D29+D31-D32-D34-D35-D36+D37-D38</f>
        <v>0</v>
      </c>
      <c r="E39" s="416">
        <f>E22+E23-E24-E26-E28+E29+E31-E32-E34-E35-E36+E37-E38</f>
        <v>0</v>
      </c>
      <c r="F39" s="416">
        <f>F22+F23-F24-F26-F28+F29+F31-F32-F34-F35-F36+F37-F38</f>
        <v>0</v>
      </c>
      <c r="G39" s="416">
        <f>G22+G23-G24-G26-G28+G29+G31-G32-G34-G35-G36+G37-G38</f>
        <v>0</v>
      </c>
      <c r="H39" s="416">
        <f>H22+H23-H24-H26-H27+H29+H31-H32-H34-H35-H36+H37-H38+H25+H28</f>
        <v>-334</v>
      </c>
      <c r="I39" s="416">
        <f>I22+I23-I24-I26-I28+I29+I31-I32-I34-I35-I36+I37-I38-I25</f>
        <v>0</v>
      </c>
      <c r="J39" s="416">
        <f>J22+J23-J24-J26-J28+J29+J31-J32-J34-J35-J36+J37-J38-J25</f>
        <v>0</v>
      </c>
      <c r="K39" s="416">
        <f>K22+K23-K24-K26-K27+K29+K31-K32-K34-K35-K36+K37-K38+K25+K28</f>
        <v>-334</v>
      </c>
    </row>
    <row r="40" spans="2:11" s="391" customFormat="1" ht="16.5" customHeight="1">
      <c r="B40" s="387" t="s">
        <v>268</v>
      </c>
      <c r="C40" s="388">
        <v>4300</v>
      </c>
      <c r="D40" s="417">
        <f aca="true" t="shared" si="0" ref="D40:J40">D21+D39</f>
        <v>1916</v>
      </c>
      <c r="E40" s="417">
        <f t="shared" si="0"/>
        <v>0</v>
      </c>
      <c r="F40" s="417">
        <f t="shared" si="0"/>
        <v>24076</v>
      </c>
      <c r="G40" s="417">
        <f t="shared" si="0"/>
        <v>0</v>
      </c>
      <c r="H40" s="417">
        <f t="shared" si="0"/>
        <v>1717</v>
      </c>
      <c r="I40" s="417">
        <f t="shared" si="0"/>
        <v>0</v>
      </c>
      <c r="J40" s="417">
        <f t="shared" si="0"/>
        <v>0</v>
      </c>
      <c r="K40" s="417">
        <f>K21+K39</f>
        <v>27709</v>
      </c>
    </row>
    <row r="41" spans="2:11" s="391" customFormat="1" ht="16.5" customHeight="1" thickBot="1">
      <c r="B41" s="392" t="s">
        <v>292</v>
      </c>
      <c r="C41" s="393"/>
      <c r="D41" s="400"/>
      <c r="E41" s="401"/>
      <c r="F41" s="400"/>
      <c r="G41" s="400"/>
      <c r="H41" s="400"/>
      <c r="I41" s="400"/>
      <c r="J41" s="400"/>
      <c r="K41" s="401"/>
    </row>
    <row r="42" ht="12.75">
      <c r="B42" s="74"/>
    </row>
    <row r="43" ht="12.75">
      <c r="B43" s="74"/>
    </row>
    <row r="44" spans="2:10" ht="12.75">
      <c r="B44" s="418" t="str">
        <f>'[3]форма 1'!B113</f>
        <v>Керівник</v>
      </c>
      <c r="C44" s="377"/>
      <c r="H44" t="s">
        <v>293</v>
      </c>
      <c r="I44" s="6" t="str">
        <f>'[2]форма 1'!D113</f>
        <v>Жикаляк М.В.</v>
      </c>
      <c r="J44" s="3"/>
    </row>
    <row r="45" spans="2:9" ht="12.75">
      <c r="B45" s="74"/>
      <c r="H45" s="3"/>
      <c r="I45" s="3"/>
    </row>
    <row r="46" spans="2:10" ht="14.25" customHeight="1">
      <c r="B46" s="74" t="s">
        <v>97</v>
      </c>
      <c r="H46" t="s">
        <v>293</v>
      </c>
      <c r="I46" s="6" t="str">
        <f>'[2]форма 1'!D115</f>
        <v>Данильченко Г.П.</v>
      </c>
      <c r="J46" s="3"/>
    </row>
  </sheetData>
  <sheetProtection/>
  <mergeCells count="7">
    <mergeCell ref="B44:C44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B5">
      <selection activeCell="J29" sqref="J29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5.75">
      <c r="A2" s="420" t="s">
        <v>198</v>
      </c>
      <c r="B2" s="421"/>
      <c r="C2" s="421"/>
      <c r="D2" s="421"/>
      <c r="E2" s="421"/>
      <c r="F2" s="422"/>
      <c r="G2" s="422"/>
      <c r="H2" s="422"/>
      <c r="L2" s="423" t="s">
        <v>294</v>
      </c>
      <c r="M2" s="422"/>
      <c r="N2" s="424">
        <f>'[2]форма 1'!D8</f>
        <v>25119860</v>
      </c>
      <c r="O2" s="419"/>
    </row>
    <row r="3" spans="1:15" ht="15.75">
      <c r="A3" s="425" t="s">
        <v>295</v>
      </c>
      <c r="B3" s="426"/>
      <c r="C3" s="426"/>
      <c r="D3" s="426"/>
      <c r="E3" s="426"/>
      <c r="F3" s="422"/>
      <c r="G3" s="422"/>
      <c r="H3" s="422"/>
      <c r="L3" s="423" t="s">
        <v>296</v>
      </c>
      <c r="M3" s="422"/>
      <c r="N3" s="427">
        <f>'[2]форма 1'!D9</f>
        <v>1410300000</v>
      </c>
      <c r="O3" s="419"/>
    </row>
    <row r="4" spans="1:15" ht="15.75">
      <c r="A4" s="425" t="s">
        <v>297</v>
      </c>
      <c r="B4" s="426"/>
      <c r="C4" s="426"/>
      <c r="D4" s="426"/>
      <c r="E4" s="426"/>
      <c r="F4" s="422"/>
      <c r="G4" s="422"/>
      <c r="H4" s="422"/>
      <c r="L4" s="423" t="s">
        <v>298</v>
      </c>
      <c r="M4" s="422"/>
      <c r="N4" s="424">
        <v>1074</v>
      </c>
      <c r="O4" s="419"/>
    </row>
    <row r="5" spans="1:15" ht="15.75">
      <c r="A5" s="425" t="s">
        <v>299</v>
      </c>
      <c r="B5" s="426"/>
      <c r="C5" s="426"/>
      <c r="D5" s="426"/>
      <c r="E5" s="426"/>
      <c r="F5" s="422"/>
      <c r="G5" s="422"/>
      <c r="H5" s="422"/>
      <c r="L5" s="423" t="s">
        <v>300</v>
      </c>
      <c r="M5" s="422"/>
      <c r="N5" s="424">
        <v>140</v>
      </c>
      <c r="O5" s="419"/>
    </row>
    <row r="6" spans="1:15" ht="15.75">
      <c r="A6" s="425" t="s">
        <v>301</v>
      </c>
      <c r="B6" s="426"/>
      <c r="C6" s="426"/>
      <c r="D6" s="426"/>
      <c r="E6" s="426"/>
      <c r="F6" s="422"/>
      <c r="G6" s="422"/>
      <c r="H6" s="422"/>
      <c r="L6" s="423" t="s">
        <v>302</v>
      </c>
      <c r="M6" s="422"/>
      <c r="N6" s="428" t="s">
        <v>125</v>
      </c>
      <c r="O6" s="419"/>
    </row>
    <row r="7" spans="1:15" ht="15.75">
      <c r="A7" s="425" t="s">
        <v>303</v>
      </c>
      <c r="B7" s="426"/>
      <c r="C7" s="426"/>
      <c r="D7" s="426"/>
      <c r="E7" s="426"/>
      <c r="F7" s="422"/>
      <c r="G7" s="422"/>
      <c r="H7" s="422"/>
      <c r="L7" s="423" t="s">
        <v>304</v>
      </c>
      <c r="M7" s="422"/>
      <c r="N7" s="419"/>
      <c r="O7" s="419"/>
    </row>
    <row r="8" spans="1:15" ht="15.75">
      <c r="A8" s="425" t="s">
        <v>305</v>
      </c>
      <c r="B8" s="426"/>
      <c r="C8" s="426"/>
      <c r="D8" s="426"/>
      <c r="E8" s="426"/>
      <c r="F8" s="422"/>
      <c r="G8" s="422"/>
      <c r="H8" s="422"/>
      <c r="I8" s="422"/>
      <c r="J8" s="422"/>
      <c r="K8" s="422"/>
      <c r="L8" s="422"/>
      <c r="M8" s="422"/>
      <c r="N8" s="419"/>
      <c r="O8" s="419"/>
    </row>
    <row r="9" spans="1:15" ht="9.7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19"/>
      <c r="O9" s="419"/>
    </row>
    <row r="10" spans="1:15" ht="18.75">
      <c r="A10" s="429"/>
      <c r="B10" s="422"/>
      <c r="C10" s="422"/>
      <c r="D10" s="422"/>
      <c r="E10" s="430" t="s">
        <v>306</v>
      </c>
      <c r="F10" s="431"/>
      <c r="G10" s="431"/>
      <c r="H10" s="431"/>
      <c r="I10" s="431"/>
      <c r="J10" s="422"/>
      <c r="K10" s="422"/>
      <c r="L10" s="422"/>
      <c r="M10" s="422"/>
      <c r="N10" s="419"/>
      <c r="O10" s="419"/>
    </row>
    <row r="11" spans="1:15" ht="18.75">
      <c r="A11" s="429"/>
      <c r="B11" s="422"/>
      <c r="C11" s="422"/>
      <c r="D11" s="422"/>
      <c r="E11" s="431"/>
      <c r="F11" s="431"/>
      <c r="G11" s="430" t="s">
        <v>662</v>
      </c>
      <c r="H11" s="431"/>
      <c r="I11" s="431"/>
      <c r="J11" s="422"/>
      <c r="K11" s="422"/>
      <c r="L11" s="422"/>
      <c r="M11" s="422"/>
      <c r="N11" s="419"/>
      <c r="O11" s="419"/>
    </row>
    <row r="12" spans="1:15" ht="18.75">
      <c r="A12" s="422"/>
      <c r="B12" s="422"/>
      <c r="C12" s="422"/>
      <c r="D12" s="422"/>
      <c r="E12" s="431"/>
      <c r="F12" s="431"/>
      <c r="G12" s="431"/>
      <c r="H12" s="431"/>
      <c r="I12" s="432" t="s">
        <v>307</v>
      </c>
      <c r="J12" s="422"/>
      <c r="K12" s="422"/>
      <c r="L12" s="422"/>
      <c r="M12" s="422"/>
      <c r="N12" s="419"/>
      <c r="O12" s="419"/>
    </row>
    <row r="13" spans="1:15" ht="15.75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3" t="s">
        <v>308</v>
      </c>
      <c r="L13" s="422"/>
      <c r="M13" s="433" t="s">
        <v>309</v>
      </c>
      <c r="N13" s="419"/>
      <c r="O13" s="419"/>
    </row>
    <row r="14" spans="1:15" ht="8.25" customHeight="1">
      <c r="A14" s="423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19"/>
      <c r="O14" s="419"/>
    </row>
    <row r="15" spans="1:15" ht="12.75" hidden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</row>
    <row r="16" spans="1:15" ht="12.75" hidden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</row>
    <row r="17" spans="1:15" ht="12.75" hidden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</row>
    <row r="18" spans="1:15" ht="15.75">
      <c r="A18" s="434"/>
      <c r="B18" s="434"/>
      <c r="C18" s="434"/>
      <c r="D18" s="434"/>
      <c r="E18" s="434"/>
      <c r="F18" s="435" t="s">
        <v>310</v>
      </c>
      <c r="G18" s="435"/>
      <c r="H18" s="435"/>
      <c r="I18" s="435"/>
      <c r="J18" s="434"/>
      <c r="K18" s="434"/>
      <c r="L18" s="434"/>
      <c r="M18" s="434"/>
      <c r="N18" s="434"/>
      <c r="O18" s="434"/>
    </row>
    <row r="19" spans="1:15" ht="12.75">
      <c r="A19" s="436" t="s">
        <v>311</v>
      </c>
      <c r="B19" s="437" t="s">
        <v>2</v>
      </c>
      <c r="C19" s="438" t="s">
        <v>312</v>
      </c>
      <c r="D19" s="439"/>
      <c r="E19" s="437" t="s">
        <v>313</v>
      </c>
      <c r="F19" s="438" t="s">
        <v>314</v>
      </c>
      <c r="G19" s="439"/>
      <c r="H19" s="440" t="s">
        <v>315</v>
      </c>
      <c r="I19" s="441"/>
      <c r="J19" s="437" t="s">
        <v>316</v>
      </c>
      <c r="K19" s="437" t="s">
        <v>317</v>
      </c>
      <c r="L19" s="440" t="s">
        <v>318</v>
      </c>
      <c r="M19" s="441"/>
      <c r="N19" s="438" t="s">
        <v>319</v>
      </c>
      <c r="O19" s="439"/>
    </row>
    <row r="20" spans="1:15" ht="56.25">
      <c r="A20" s="442"/>
      <c r="B20" s="443"/>
      <c r="C20" s="444" t="s">
        <v>320</v>
      </c>
      <c r="D20" s="444" t="s">
        <v>321</v>
      </c>
      <c r="E20" s="443"/>
      <c r="F20" s="444" t="s">
        <v>322</v>
      </c>
      <c r="G20" s="444" t="s">
        <v>321</v>
      </c>
      <c r="H20" s="444" t="s">
        <v>320</v>
      </c>
      <c r="I20" s="444" t="s">
        <v>321</v>
      </c>
      <c r="J20" s="443"/>
      <c r="K20" s="443"/>
      <c r="L20" s="444" t="s">
        <v>322</v>
      </c>
      <c r="M20" s="444" t="s">
        <v>321</v>
      </c>
      <c r="N20" s="444" t="s">
        <v>320</v>
      </c>
      <c r="O20" s="444" t="s">
        <v>321</v>
      </c>
    </row>
    <row r="21" spans="1:15" ht="12.75">
      <c r="A21" s="445" t="s">
        <v>323</v>
      </c>
      <c r="B21" s="446" t="s">
        <v>324</v>
      </c>
      <c r="C21" s="446" t="s">
        <v>325</v>
      </c>
      <c r="D21" s="446" t="s">
        <v>326</v>
      </c>
      <c r="E21" s="446" t="s">
        <v>327</v>
      </c>
      <c r="F21" s="447" t="s">
        <v>328</v>
      </c>
      <c r="G21" s="446" t="s">
        <v>329</v>
      </c>
      <c r="H21" s="446" t="s">
        <v>330</v>
      </c>
      <c r="I21" s="446" t="s">
        <v>331</v>
      </c>
      <c r="J21" s="446" t="s">
        <v>193</v>
      </c>
      <c r="K21" s="446" t="s">
        <v>332</v>
      </c>
      <c r="L21" s="446" t="s">
        <v>195</v>
      </c>
      <c r="M21" s="446" t="s">
        <v>333</v>
      </c>
      <c r="N21" s="448" t="s">
        <v>334</v>
      </c>
      <c r="O21" s="448" t="s">
        <v>335</v>
      </c>
    </row>
    <row r="22" spans="1:15" ht="15.75">
      <c r="A22" s="449" t="s">
        <v>336</v>
      </c>
      <c r="B22" s="450" t="s">
        <v>337</v>
      </c>
      <c r="C22" s="451"/>
      <c r="D22" s="451"/>
      <c r="E22" s="452"/>
      <c r="F22" s="451"/>
      <c r="G22" s="451"/>
      <c r="H22" s="451"/>
      <c r="I22" s="451"/>
      <c r="J22" s="451"/>
      <c r="K22" s="451"/>
      <c r="L22" s="451"/>
      <c r="M22" s="451"/>
      <c r="N22" s="453">
        <f>C22+E22+F22-H22+L22</f>
        <v>0</v>
      </c>
      <c r="O22" s="453">
        <f>D22+G22-I22+J22+M22</f>
        <v>0</v>
      </c>
    </row>
    <row r="23" spans="1:15" ht="15.75">
      <c r="A23" s="449" t="s">
        <v>338</v>
      </c>
      <c r="B23" s="450" t="s">
        <v>339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3">
        <f aca="true" t="shared" si="0" ref="N23:N28">C23+E23+F23-H23+L23</f>
        <v>0</v>
      </c>
      <c r="O23" s="453">
        <f aca="true" t="shared" si="1" ref="O23:O28">D23+G23-I23+J23+M23</f>
        <v>0</v>
      </c>
    </row>
    <row r="24" spans="1:15" ht="15.75">
      <c r="A24" s="449" t="s">
        <v>340</v>
      </c>
      <c r="B24" s="450" t="s">
        <v>341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3">
        <f t="shared" si="0"/>
        <v>0</v>
      </c>
      <c r="O24" s="453">
        <f t="shared" si="1"/>
        <v>0</v>
      </c>
    </row>
    <row r="25" spans="1:15" ht="15.75">
      <c r="A25" s="449" t="s">
        <v>342</v>
      </c>
      <c r="B25" s="450" t="s">
        <v>343</v>
      </c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3">
        <f t="shared" si="0"/>
        <v>0</v>
      </c>
      <c r="O25" s="453">
        <f t="shared" si="1"/>
        <v>0</v>
      </c>
    </row>
    <row r="26" spans="1:15" ht="15.75">
      <c r="A26" s="449" t="s">
        <v>344</v>
      </c>
      <c r="B26" s="450" t="s">
        <v>345</v>
      </c>
      <c r="C26" s="451"/>
      <c r="D26" s="451"/>
      <c r="E26" s="452"/>
      <c r="F26" s="451"/>
      <c r="G26" s="451"/>
      <c r="H26" s="452"/>
      <c r="I26" s="452"/>
      <c r="J26" s="452"/>
      <c r="K26" s="451"/>
      <c r="L26" s="451"/>
      <c r="M26" s="451"/>
      <c r="N26" s="453">
        <f t="shared" si="0"/>
        <v>0</v>
      </c>
      <c r="O26" s="453">
        <f t="shared" si="1"/>
        <v>0</v>
      </c>
    </row>
    <row r="27" spans="1:15" ht="15.75">
      <c r="A27" s="449" t="s">
        <v>346</v>
      </c>
      <c r="B27" s="450" t="s">
        <v>347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3">
        <f t="shared" si="0"/>
        <v>0</v>
      </c>
      <c r="O27" s="453">
        <f t="shared" si="1"/>
        <v>0</v>
      </c>
    </row>
    <row r="28" spans="1:15" ht="15.75">
      <c r="A28" s="449" t="s">
        <v>348</v>
      </c>
      <c r="B28" s="450" t="s">
        <v>349</v>
      </c>
      <c r="C28" s="451">
        <v>1918</v>
      </c>
      <c r="D28" s="451">
        <v>545</v>
      </c>
      <c r="E28" s="451"/>
      <c r="F28" s="451"/>
      <c r="G28" s="451"/>
      <c r="H28" s="451"/>
      <c r="I28" s="451"/>
      <c r="J28" s="452">
        <v>1</v>
      </c>
      <c r="K28" s="451"/>
      <c r="L28" s="451"/>
      <c r="M28" s="451"/>
      <c r="N28" s="453">
        <f t="shared" si="0"/>
        <v>1918</v>
      </c>
      <c r="O28" s="453">
        <f t="shared" si="1"/>
        <v>546</v>
      </c>
    </row>
    <row r="29" spans="1:15" ht="15.75">
      <c r="A29" s="449" t="s">
        <v>13</v>
      </c>
      <c r="B29" s="450" t="s">
        <v>350</v>
      </c>
      <c r="C29" s="454">
        <f>C28+C25+C24+C23+C22+C27+C26</f>
        <v>1918</v>
      </c>
      <c r="D29" s="454">
        <f aca="true" t="shared" si="2" ref="D29:O29">D28+D25+D24+D23+D22+D27+D26</f>
        <v>545</v>
      </c>
      <c r="E29" s="453">
        <f t="shared" si="2"/>
        <v>0</v>
      </c>
      <c r="F29" s="454">
        <f t="shared" si="2"/>
        <v>0</v>
      </c>
      <c r="G29" s="454">
        <f t="shared" si="2"/>
        <v>0</v>
      </c>
      <c r="H29" s="453">
        <f t="shared" si="2"/>
        <v>0</v>
      </c>
      <c r="I29" s="453">
        <f t="shared" si="2"/>
        <v>0</v>
      </c>
      <c r="J29" s="453">
        <f t="shared" si="2"/>
        <v>1</v>
      </c>
      <c r="K29" s="454">
        <f t="shared" si="2"/>
        <v>0</v>
      </c>
      <c r="L29" s="454">
        <f t="shared" si="2"/>
        <v>0</v>
      </c>
      <c r="M29" s="454">
        <f t="shared" si="2"/>
        <v>0</v>
      </c>
      <c r="N29" s="453">
        <f t="shared" si="2"/>
        <v>1918</v>
      </c>
      <c r="O29" s="453">
        <f t="shared" si="2"/>
        <v>546</v>
      </c>
    </row>
    <row r="30" spans="1:15" ht="12.75">
      <c r="A30" s="455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</row>
    <row r="31" spans="1:15" ht="12.75">
      <c r="A31" s="455" t="s">
        <v>351</v>
      </c>
      <c r="B31" s="455" t="s">
        <v>352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</row>
    <row r="32" spans="1:15" ht="12.75">
      <c r="A32" s="455"/>
      <c r="B32" s="455" t="s">
        <v>353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5" ht="12.75">
      <c r="A33" s="455"/>
      <c r="B33" s="455" t="s">
        <v>354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</row>
    <row r="34" spans="1:15" ht="12.75">
      <c r="A34" s="455" t="s">
        <v>355</v>
      </c>
      <c r="B34" s="455" t="s">
        <v>356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</row>
    <row r="35" spans="1:15" ht="12.75">
      <c r="A35" s="455" t="s">
        <v>357</v>
      </c>
      <c r="B35" s="455" t="s">
        <v>358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</row>
    <row r="36" spans="1:15" ht="12.75">
      <c r="A36" s="419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</row>
    <row r="37" spans="1:15" ht="12.75">
      <c r="A37" s="419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</row>
  </sheetData>
  <sheetProtection/>
  <mergeCells count="11">
    <mergeCell ref="A19:A20"/>
    <mergeCell ref="B19:B20"/>
    <mergeCell ref="C19:D19"/>
    <mergeCell ref="E19:E20"/>
    <mergeCell ref="K19:K20"/>
    <mergeCell ref="L19:M19"/>
    <mergeCell ref="N19:O19"/>
    <mergeCell ref="F18:I18"/>
    <mergeCell ref="F19:G19"/>
    <mergeCell ref="H19:I19"/>
    <mergeCell ref="J19:J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F2">
      <selection activeCell="J26" sqref="J26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457"/>
      <c r="B1" s="458"/>
      <c r="C1" s="458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3"/>
      <c r="R1" s="3"/>
      <c r="S1" s="3"/>
      <c r="T1" s="3"/>
    </row>
    <row r="2" spans="1:20" ht="22.5" customHeight="1">
      <c r="A2" s="457"/>
      <c r="B2" s="458"/>
      <c r="C2" s="458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3"/>
      <c r="R2" s="3"/>
      <c r="S2" s="3"/>
      <c r="T2" s="3"/>
    </row>
    <row r="3" spans="1:20" ht="14.25" customHeight="1">
      <c r="A3" s="457"/>
      <c r="B3" s="460" t="s">
        <v>359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457"/>
      <c r="B4" s="461"/>
      <c r="C4" s="462"/>
      <c r="D4" s="463"/>
      <c r="E4" s="463"/>
      <c r="F4" s="461"/>
      <c r="G4" s="464" t="s">
        <v>360</v>
      </c>
      <c r="H4" s="463"/>
      <c r="I4" s="464" t="s">
        <v>361</v>
      </c>
      <c r="J4" s="465"/>
      <c r="K4" s="466" t="s">
        <v>362</v>
      </c>
      <c r="L4" s="462" t="s">
        <v>363</v>
      </c>
      <c r="M4" s="463" t="s">
        <v>364</v>
      </c>
      <c r="N4" s="463"/>
      <c r="O4" s="464" t="s">
        <v>365</v>
      </c>
      <c r="P4" s="463"/>
      <c r="Q4" s="464" t="s">
        <v>366</v>
      </c>
      <c r="R4" s="463"/>
      <c r="S4" s="463"/>
      <c r="T4" s="465"/>
    </row>
    <row r="5" spans="1:20" ht="11.25" customHeight="1">
      <c r="A5" s="457"/>
      <c r="B5" s="467" t="s">
        <v>367</v>
      </c>
      <c r="C5" s="468" t="s">
        <v>368</v>
      </c>
      <c r="D5" s="469" t="s">
        <v>369</v>
      </c>
      <c r="E5" s="469"/>
      <c r="F5" s="467" t="s">
        <v>370</v>
      </c>
      <c r="G5" s="470" t="s">
        <v>371</v>
      </c>
      <c r="H5" s="469"/>
      <c r="I5" s="470" t="s">
        <v>372</v>
      </c>
      <c r="J5" s="471"/>
      <c r="K5" s="472" t="s">
        <v>373</v>
      </c>
      <c r="L5" s="468" t="s">
        <v>374</v>
      </c>
      <c r="M5" s="469" t="s">
        <v>375</v>
      </c>
      <c r="N5" s="469"/>
      <c r="O5" s="470"/>
      <c r="P5" s="469"/>
      <c r="Q5" s="470"/>
      <c r="R5" s="469"/>
      <c r="S5" s="469"/>
      <c r="T5" s="471"/>
    </row>
    <row r="6" spans="1:20" ht="11.25" customHeight="1">
      <c r="A6" s="457"/>
      <c r="B6" s="467" t="s">
        <v>376</v>
      </c>
      <c r="C6" s="468" t="s">
        <v>377</v>
      </c>
      <c r="D6" s="469" t="s">
        <v>378</v>
      </c>
      <c r="E6" s="469"/>
      <c r="F6" s="467" t="s">
        <v>372</v>
      </c>
      <c r="G6" s="473"/>
      <c r="H6" s="474"/>
      <c r="I6" s="473"/>
      <c r="J6" s="475"/>
      <c r="K6" s="472" t="s">
        <v>379</v>
      </c>
      <c r="L6" s="468" t="s">
        <v>380</v>
      </c>
      <c r="M6" s="474"/>
      <c r="N6" s="474"/>
      <c r="O6" s="470"/>
      <c r="P6" s="469"/>
      <c r="Q6" s="470"/>
      <c r="R6" s="469"/>
      <c r="S6" s="469"/>
      <c r="T6" s="471"/>
    </row>
    <row r="7" spans="1:20" ht="11.25" customHeight="1">
      <c r="A7" s="457"/>
      <c r="B7" s="476"/>
      <c r="C7" s="477"/>
      <c r="D7" s="469"/>
      <c r="E7" s="469"/>
      <c r="F7" s="476"/>
      <c r="G7" s="473"/>
      <c r="H7" s="474"/>
      <c r="I7" s="473"/>
      <c r="J7" s="475"/>
      <c r="K7" s="472" t="s">
        <v>381</v>
      </c>
      <c r="L7" s="468" t="s">
        <v>382</v>
      </c>
      <c r="M7" s="474"/>
      <c r="N7" s="474"/>
      <c r="O7" s="470"/>
      <c r="P7" s="469"/>
      <c r="Q7" s="464" t="s">
        <v>383</v>
      </c>
      <c r="R7" s="463"/>
      <c r="S7" s="464" t="s">
        <v>384</v>
      </c>
      <c r="T7" s="465"/>
    </row>
    <row r="8" spans="1:20" ht="11.25" customHeight="1">
      <c r="A8" s="457"/>
      <c r="B8" s="476"/>
      <c r="C8" s="477"/>
      <c r="D8" s="474"/>
      <c r="E8" s="474"/>
      <c r="F8" s="476"/>
      <c r="G8" s="473"/>
      <c r="H8" s="474"/>
      <c r="I8" s="473"/>
      <c r="J8" s="475"/>
      <c r="K8" s="472" t="s">
        <v>372</v>
      </c>
      <c r="L8" s="468" t="s">
        <v>385</v>
      </c>
      <c r="M8" s="474"/>
      <c r="N8" s="474"/>
      <c r="O8" s="470"/>
      <c r="P8" s="469"/>
      <c r="Q8" s="478"/>
      <c r="R8" s="479"/>
      <c r="S8" s="478" t="s">
        <v>386</v>
      </c>
      <c r="T8" s="480"/>
    </row>
    <row r="9" spans="1:20" ht="10.5" customHeight="1">
      <c r="A9" s="457"/>
      <c r="B9" s="476"/>
      <c r="C9" s="477"/>
      <c r="D9" s="462" t="s">
        <v>387</v>
      </c>
      <c r="E9" s="466"/>
      <c r="F9" s="476"/>
      <c r="G9" s="461" t="s">
        <v>388</v>
      </c>
      <c r="H9" s="461"/>
      <c r="I9" s="462" t="s">
        <v>387</v>
      </c>
      <c r="J9" s="481"/>
      <c r="K9" s="374"/>
      <c r="L9" s="477"/>
      <c r="M9" s="461" t="s">
        <v>389</v>
      </c>
      <c r="N9" s="461"/>
      <c r="O9" s="462" t="s">
        <v>390</v>
      </c>
      <c r="P9" s="481"/>
      <c r="Q9" s="472" t="s">
        <v>390</v>
      </c>
      <c r="R9" s="462"/>
      <c r="S9" s="472" t="s">
        <v>390</v>
      </c>
      <c r="T9" s="462"/>
    </row>
    <row r="10" spans="1:45" ht="10.5" customHeight="1">
      <c r="A10" s="457"/>
      <c r="B10" s="476"/>
      <c r="C10" s="477"/>
      <c r="D10" s="468" t="s">
        <v>391</v>
      </c>
      <c r="E10" s="472" t="s">
        <v>392</v>
      </c>
      <c r="F10" s="476"/>
      <c r="G10" s="467" t="s">
        <v>393</v>
      </c>
      <c r="H10" s="467" t="s">
        <v>394</v>
      </c>
      <c r="I10" s="468" t="s">
        <v>393</v>
      </c>
      <c r="J10" s="482" t="s">
        <v>392</v>
      </c>
      <c r="K10" s="374"/>
      <c r="L10" s="477"/>
      <c r="M10" s="467" t="s">
        <v>395</v>
      </c>
      <c r="N10" s="467" t="s">
        <v>394</v>
      </c>
      <c r="O10" s="468" t="s">
        <v>396</v>
      </c>
      <c r="P10" s="482" t="s">
        <v>392</v>
      </c>
      <c r="Q10" s="472" t="s">
        <v>397</v>
      </c>
      <c r="R10" s="468" t="s">
        <v>392</v>
      </c>
      <c r="S10" s="472" t="s">
        <v>396</v>
      </c>
      <c r="T10" s="467" t="s">
        <v>392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457"/>
      <c r="B11" s="476"/>
      <c r="C11" s="477"/>
      <c r="D11" s="468" t="s">
        <v>398</v>
      </c>
      <c r="E11" s="374"/>
      <c r="F11" s="476"/>
      <c r="G11" s="467" t="s">
        <v>399</v>
      </c>
      <c r="H11" s="476"/>
      <c r="I11" s="468" t="s">
        <v>400</v>
      </c>
      <c r="J11" s="483"/>
      <c r="K11" s="374"/>
      <c r="L11" s="477"/>
      <c r="M11" s="476"/>
      <c r="N11" s="476"/>
      <c r="O11" s="477"/>
      <c r="P11" s="483"/>
      <c r="Q11" s="472" t="s">
        <v>398</v>
      </c>
      <c r="R11" s="477"/>
      <c r="S11" s="374"/>
      <c r="T11" s="476"/>
      <c r="U11" s="1"/>
      <c r="V11" s="48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484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457"/>
      <c r="B12" s="485"/>
      <c r="C12" s="486"/>
      <c r="D12" s="487"/>
      <c r="E12" s="488"/>
      <c r="F12" s="485"/>
      <c r="G12" s="489" t="s">
        <v>401</v>
      </c>
      <c r="H12" s="485"/>
      <c r="I12" s="487" t="s">
        <v>398</v>
      </c>
      <c r="J12" s="490"/>
      <c r="K12" s="488"/>
      <c r="L12" s="486"/>
      <c r="M12" s="485"/>
      <c r="N12" s="485"/>
      <c r="O12" s="486"/>
      <c r="P12" s="490"/>
      <c r="Q12" s="488"/>
      <c r="R12" s="486"/>
      <c r="S12" s="488"/>
      <c r="T12" s="48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457"/>
      <c r="B13" s="491">
        <v>1</v>
      </c>
      <c r="C13" s="491">
        <v>2</v>
      </c>
      <c r="D13" s="491">
        <v>3</v>
      </c>
      <c r="E13" s="491">
        <v>4</v>
      </c>
      <c r="F13" s="492">
        <v>5</v>
      </c>
      <c r="G13" s="492">
        <v>6</v>
      </c>
      <c r="H13" s="492">
        <v>7</v>
      </c>
      <c r="I13" s="492">
        <v>8</v>
      </c>
      <c r="J13" s="492">
        <v>9</v>
      </c>
      <c r="K13" s="491">
        <v>10</v>
      </c>
      <c r="L13" s="491">
        <v>1</v>
      </c>
      <c r="M13" s="491">
        <v>12</v>
      </c>
      <c r="N13" s="491">
        <v>13</v>
      </c>
      <c r="O13" s="491">
        <v>14</v>
      </c>
      <c r="P13" s="491">
        <v>15</v>
      </c>
      <c r="Q13" s="491">
        <v>16</v>
      </c>
      <c r="R13" s="491">
        <v>17</v>
      </c>
      <c r="S13" s="491">
        <v>18</v>
      </c>
      <c r="T13" s="493">
        <v>19</v>
      </c>
      <c r="U13" s="1"/>
      <c r="V13" s="494"/>
      <c r="W13" s="494"/>
      <c r="X13" s="494"/>
      <c r="Y13" s="494"/>
      <c r="Z13" s="494"/>
      <c r="AA13" s="494"/>
      <c r="AB13" s="494"/>
      <c r="AC13" s="495"/>
      <c r="AD13" s="495"/>
      <c r="AE13" s="495"/>
      <c r="AF13" s="495"/>
      <c r="AG13" s="1"/>
      <c r="AH13" s="1"/>
      <c r="AI13" s="494"/>
      <c r="AJ13" s="494"/>
      <c r="AK13" s="494"/>
      <c r="AL13" s="494"/>
      <c r="AM13" s="494"/>
      <c r="AN13" s="494"/>
      <c r="AO13" s="494"/>
      <c r="AP13" s="495"/>
      <c r="AQ13" s="495"/>
      <c r="AR13" s="495"/>
      <c r="AS13" s="495"/>
    </row>
    <row r="14" spans="1:45" ht="15" customHeight="1">
      <c r="A14" s="457"/>
      <c r="B14" s="496" t="s">
        <v>402</v>
      </c>
      <c r="C14" s="497">
        <v>100</v>
      </c>
      <c r="D14" s="498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500">
        <f aca="true" t="shared" si="0" ref="O14:O19">D14+F14-I14+M14+G14</f>
        <v>0</v>
      </c>
      <c r="P14" s="501">
        <f>E14+H14-J14+K14+N14</f>
        <v>0</v>
      </c>
      <c r="Q14" s="499"/>
      <c r="R14" s="499"/>
      <c r="S14" s="499"/>
      <c r="T14" s="502"/>
      <c r="U14" s="1"/>
      <c r="V14" s="50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503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457"/>
      <c r="B15" s="496" t="s">
        <v>41</v>
      </c>
      <c r="C15" s="497">
        <v>105</v>
      </c>
      <c r="D15" s="498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500">
        <f t="shared" si="0"/>
        <v>0</v>
      </c>
      <c r="P15" s="501">
        <f>E15+H15-J15+K15+N15</f>
        <v>0</v>
      </c>
      <c r="Q15" s="499"/>
      <c r="R15" s="499"/>
      <c r="S15" s="499"/>
      <c r="T15" s="502"/>
      <c r="U15" s="1"/>
      <c r="V15" s="50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503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287"/>
      <c r="B16" s="496" t="s">
        <v>403</v>
      </c>
      <c r="C16" s="497">
        <v>110</v>
      </c>
      <c r="D16" s="498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500">
        <f t="shared" si="0"/>
        <v>0</v>
      </c>
      <c r="P16" s="501">
        <f>E16+H16-J16+K16+N16</f>
        <v>0</v>
      </c>
      <c r="Q16" s="499"/>
      <c r="R16" s="499"/>
      <c r="S16" s="499"/>
      <c r="T16" s="502"/>
      <c r="U16" s="1"/>
      <c r="V16" s="50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503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287"/>
      <c r="B17" s="496" t="s">
        <v>404</v>
      </c>
      <c r="C17" s="497">
        <v>120</v>
      </c>
      <c r="D17" s="674">
        <v>160110</v>
      </c>
      <c r="E17" s="674">
        <v>138621</v>
      </c>
      <c r="F17" s="674">
        <v>6</v>
      </c>
      <c r="G17" s="499"/>
      <c r="H17" s="499"/>
      <c r="I17" s="499"/>
      <c r="J17" s="499"/>
      <c r="K17" s="674">
        <v>283</v>
      </c>
      <c r="L17" s="499"/>
      <c r="M17" s="499">
        <v>69</v>
      </c>
      <c r="N17" s="499"/>
      <c r="O17" s="500">
        <f t="shared" si="0"/>
        <v>160185</v>
      </c>
      <c r="P17" s="501">
        <f>E17+H17-J17+K17+N17</f>
        <v>138904</v>
      </c>
      <c r="Q17" s="499"/>
      <c r="R17" s="499"/>
      <c r="S17" s="499">
        <v>27432</v>
      </c>
      <c r="T17" s="502">
        <v>22256</v>
      </c>
      <c r="U17" s="1"/>
      <c r="V17" s="503"/>
      <c r="W17" s="50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503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287"/>
      <c r="B18" s="496" t="s">
        <v>405</v>
      </c>
      <c r="C18" s="497">
        <v>130</v>
      </c>
      <c r="D18" s="674">
        <v>4782</v>
      </c>
      <c r="E18" s="674">
        <v>4305</v>
      </c>
      <c r="F18" s="674">
        <v>102</v>
      </c>
      <c r="G18" s="499"/>
      <c r="H18" s="499"/>
      <c r="I18" s="499"/>
      <c r="J18" s="499"/>
      <c r="K18" s="674">
        <v>49</v>
      </c>
      <c r="L18" s="499"/>
      <c r="M18" s="499"/>
      <c r="N18" s="499"/>
      <c r="O18" s="500">
        <f t="shared" si="0"/>
        <v>4884</v>
      </c>
      <c r="P18" s="501">
        <f aca="true" t="shared" si="1" ref="P18:P30">E18+H18-J18+K18+N18</f>
        <v>4354</v>
      </c>
      <c r="Q18" s="499"/>
      <c r="R18" s="499"/>
      <c r="S18" s="499"/>
      <c r="T18" s="502"/>
      <c r="U18" s="1"/>
      <c r="V18" s="503"/>
      <c r="W18" s="50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503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287"/>
      <c r="B19" s="496" t="s">
        <v>406</v>
      </c>
      <c r="C19" s="497">
        <v>140</v>
      </c>
      <c r="D19" s="674">
        <v>1275</v>
      </c>
      <c r="E19" s="674">
        <v>1148</v>
      </c>
      <c r="F19" s="674"/>
      <c r="G19" s="499"/>
      <c r="H19" s="499"/>
      <c r="I19" s="499"/>
      <c r="J19" s="499"/>
      <c r="K19" s="674">
        <v>67</v>
      </c>
      <c r="L19" s="499"/>
      <c r="M19" s="499"/>
      <c r="N19" s="499"/>
      <c r="O19" s="500">
        <f t="shared" si="0"/>
        <v>1275</v>
      </c>
      <c r="P19" s="501">
        <f t="shared" si="1"/>
        <v>1215</v>
      </c>
      <c r="Q19" s="499"/>
      <c r="R19" s="499"/>
      <c r="S19" s="499"/>
      <c r="T19" s="502"/>
      <c r="U19" s="1"/>
      <c r="V19" s="503"/>
      <c r="W19" s="50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503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287"/>
      <c r="B20" s="496" t="s">
        <v>407</v>
      </c>
      <c r="C20" s="497">
        <v>150</v>
      </c>
      <c r="D20" s="674">
        <v>339</v>
      </c>
      <c r="E20" s="674">
        <v>322</v>
      </c>
      <c r="F20" s="674"/>
      <c r="G20" s="499"/>
      <c r="H20" s="499"/>
      <c r="I20" s="499"/>
      <c r="J20" s="499"/>
      <c r="K20" s="674">
        <v>6</v>
      </c>
      <c r="L20" s="499"/>
      <c r="M20" s="499"/>
      <c r="N20" s="499"/>
      <c r="O20" s="500">
        <f aca="true" t="shared" si="2" ref="O20:O30">D20+F20-I20+M20+G20</f>
        <v>339</v>
      </c>
      <c r="P20" s="501">
        <f t="shared" si="1"/>
        <v>328</v>
      </c>
      <c r="Q20" s="499"/>
      <c r="R20" s="499"/>
      <c r="S20" s="499"/>
      <c r="T20" s="502"/>
      <c r="U20" s="1"/>
      <c r="V20" s="50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503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287"/>
      <c r="B21" s="496" t="s">
        <v>408</v>
      </c>
      <c r="C21" s="497">
        <v>160</v>
      </c>
      <c r="D21" s="674"/>
      <c r="E21" s="674"/>
      <c r="F21" s="674"/>
      <c r="G21" s="499"/>
      <c r="H21" s="499"/>
      <c r="I21" s="499"/>
      <c r="J21" s="499"/>
      <c r="K21" s="674"/>
      <c r="L21" s="499"/>
      <c r="M21" s="499"/>
      <c r="N21" s="499"/>
      <c r="O21" s="500">
        <f t="shared" si="2"/>
        <v>0</v>
      </c>
      <c r="P21" s="501">
        <f t="shared" si="1"/>
        <v>0</v>
      </c>
      <c r="Q21" s="499"/>
      <c r="R21" s="499"/>
      <c r="S21" s="499"/>
      <c r="T21" s="502"/>
      <c r="U21" s="1"/>
      <c r="V21" s="50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03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496" t="s">
        <v>409</v>
      </c>
      <c r="C22" s="497">
        <v>170</v>
      </c>
      <c r="D22" s="674">
        <v>1</v>
      </c>
      <c r="E22" s="674"/>
      <c r="F22" s="674"/>
      <c r="G22" s="499"/>
      <c r="H22" s="499"/>
      <c r="I22" s="499"/>
      <c r="J22" s="499"/>
      <c r="K22" s="674"/>
      <c r="L22" s="499"/>
      <c r="M22" s="499"/>
      <c r="N22" s="499"/>
      <c r="O22" s="500">
        <f t="shared" si="2"/>
        <v>1</v>
      </c>
      <c r="P22" s="501">
        <f t="shared" si="1"/>
        <v>0</v>
      </c>
      <c r="Q22" s="499"/>
      <c r="R22" s="499"/>
      <c r="S22" s="499"/>
      <c r="T22" s="502"/>
      <c r="U22" s="1"/>
      <c r="V22" s="50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03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496" t="s">
        <v>410</v>
      </c>
      <c r="C23" s="497">
        <v>180</v>
      </c>
      <c r="D23" s="674">
        <v>105</v>
      </c>
      <c r="E23" s="674">
        <v>87</v>
      </c>
      <c r="F23" s="674"/>
      <c r="G23" s="499"/>
      <c r="H23" s="499"/>
      <c r="I23" s="499"/>
      <c r="J23" s="499"/>
      <c r="K23" s="674">
        <v>4</v>
      </c>
      <c r="L23" s="499"/>
      <c r="M23" s="499"/>
      <c r="N23" s="499"/>
      <c r="O23" s="500">
        <f t="shared" si="2"/>
        <v>105</v>
      </c>
      <c r="P23" s="501">
        <f t="shared" si="1"/>
        <v>91</v>
      </c>
      <c r="Q23" s="499"/>
      <c r="R23" s="499"/>
      <c r="S23" s="499"/>
      <c r="T23" s="502"/>
      <c r="U23" s="1"/>
      <c r="V23" s="50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503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496" t="s">
        <v>411</v>
      </c>
      <c r="C24" s="497">
        <v>190</v>
      </c>
      <c r="D24" s="674">
        <v>135</v>
      </c>
      <c r="E24" s="674">
        <v>135</v>
      </c>
      <c r="F24" s="674">
        <v>1</v>
      </c>
      <c r="G24" s="499"/>
      <c r="H24" s="499"/>
      <c r="I24" s="499"/>
      <c r="J24" s="499"/>
      <c r="K24" s="674">
        <v>1</v>
      </c>
      <c r="L24" s="499"/>
      <c r="M24" s="499"/>
      <c r="N24" s="499"/>
      <c r="O24" s="500">
        <f t="shared" si="2"/>
        <v>136</v>
      </c>
      <c r="P24" s="501">
        <f t="shared" si="1"/>
        <v>136</v>
      </c>
      <c r="Q24" s="499"/>
      <c r="R24" s="499"/>
      <c r="S24" s="499"/>
      <c r="T24" s="502"/>
      <c r="U24" s="1"/>
      <c r="V24" s="50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503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496" t="s">
        <v>412</v>
      </c>
      <c r="C25" s="497">
        <v>200</v>
      </c>
      <c r="D25" s="674">
        <v>794</v>
      </c>
      <c r="E25" s="674">
        <v>794</v>
      </c>
      <c r="F25" s="674">
        <v>51</v>
      </c>
      <c r="G25" s="499"/>
      <c r="H25" s="499"/>
      <c r="I25" s="498">
        <v>8</v>
      </c>
      <c r="J25" s="499">
        <v>8</v>
      </c>
      <c r="K25" s="674">
        <v>51</v>
      </c>
      <c r="L25" s="499"/>
      <c r="M25" s="499"/>
      <c r="N25" s="499"/>
      <c r="O25" s="500">
        <f t="shared" si="2"/>
        <v>837</v>
      </c>
      <c r="P25" s="501">
        <f>E25+H25-J25+K25+N25</f>
        <v>837</v>
      </c>
      <c r="Q25" s="499"/>
      <c r="R25" s="499"/>
      <c r="S25" s="499"/>
      <c r="T25" s="502"/>
      <c r="U25" s="1"/>
      <c r="V25" s="50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503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496" t="s">
        <v>413</v>
      </c>
      <c r="C26" s="497">
        <v>210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500">
        <f t="shared" si="2"/>
        <v>0</v>
      </c>
      <c r="P26" s="501">
        <f t="shared" si="1"/>
        <v>0</v>
      </c>
      <c r="Q26" s="499"/>
      <c r="R26" s="499"/>
      <c r="S26" s="499"/>
      <c r="T26" s="502"/>
      <c r="U26" s="1"/>
      <c r="V26" s="50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503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496" t="s">
        <v>414</v>
      </c>
      <c r="C27" s="497">
        <v>220</v>
      </c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500">
        <f t="shared" si="2"/>
        <v>0</v>
      </c>
      <c r="P27" s="501">
        <f t="shared" si="1"/>
        <v>0</v>
      </c>
      <c r="Q27" s="499"/>
      <c r="R27" s="499"/>
      <c r="S27" s="499"/>
      <c r="T27" s="502"/>
      <c r="U27" s="1"/>
      <c r="V27" s="503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503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496" t="s">
        <v>415</v>
      </c>
      <c r="C28" s="497">
        <v>230</v>
      </c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500">
        <f t="shared" si="2"/>
        <v>0</v>
      </c>
      <c r="P28" s="501">
        <f t="shared" si="1"/>
        <v>0</v>
      </c>
      <c r="Q28" s="499"/>
      <c r="R28" s="499"/>
      <c r="S28" s="499"/>
      <c r="T28" s="502"/>
      <c r="U28" s="1"/>
      <c r="V28" s="50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503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496" t="s">
        <v>416</v>
      </c>
      <c r="C29" s="497">
        <v>240</v>
      </c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500">
        <f t="shared" si="2"/>
        <v>0</v>
      </c>
      <c r="P29" s="501">
        <f t="shared" si="1"/>
        <v>0</v>
      </c>
      <c r="Q29" s="499"/>
      <c r="R29" s="499"/>
      <c r="S29" s="499"/>
      <c r="T29" s="502"/>
      <c r="U29" s="1"/>
      <c r="V29" s="50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503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496" t="s">
        <v>417</v>
      </c>
      <c r="C30" s="497">
        <v>250</v>
      </c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500">
        <f t="shared" si="2"/>
        <v>0</v>
      </c>
      <c r="P30" s="501">
        <f t="shared" si="1"/>
        <v>0</v>
      </c>
      <c r="Q30" s="499"/>
      <c r="R30" s="499"/>
      <c r="S30" s="499"/>
      <c r="T30" s="502"/>
      <c r="U30" s="1"/>
      <c r="V30" s="50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503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496" t="s">
        <v>13</v>
      </c>
      <c r="C31" s="497">
        <v>260</v>
      </c>
      <c r="D31" s="500">
        <f>SUM(D14:D30)</f>
        <v>167541</v>
      </c>
      <c r="E31" s="500">
        <f aca="true" t="shared" si="3" ref="E31:T31">SUM(E14:E30)</f>
        <v>145412</v>
      </c>
      <c r="F31" s="500">
        <f t="shared" si="3"/>
        <v>160</v>
      </c>
      <c r="G31" s="500">
        <f t="shared" si="3"/>
        <v>0</v>
      </c>
      <c r="H31" s="500">
        <f t="shared" si="3"/>
        <v>0</v>
      </c>
      <c r="I31" s="500">
        <f t="shared" si="3"/>
        <v>8</v>
      </c>
      <c r="J31" s="500">
        <f t="shared" si="3"/>
        <v>8</v>
      </c>
      <c r="K31" s="500">
        <f t="shared" si="3"/>
        <v>461</v>
      </c>
      <c r="L31" s="500">
        <f t="shared" si="3"/>
        <v>0</v>
      </c>
      <c r="M31" s="504">
        <f t="shared" si="3"/>
        <v>69</v>
      </c>
      <c r="N31" s="500">
        <f t="shared" si="3"/>
        <v>0</v>
      </c>
      <c r="O31" s="500">
        <f t="shared" si="3"/>
        <v>167762</v>
      </c>
      <c r="P31" s="500">
        <f t="shared" si="3"/>
        <v>145865</v>
      </c>
      <c r="Q31" s="500">
        <f t="shared" si="3"/>
        <v>0</v>
      </c>
      <c r="R31" s="500">
        <f t="shared" si="3"/>
        <v>0</v>
      </c>
      <c r="S31" s="500">
        <f t="shared" si="3"/>
        <v>27432</v>
      </c>
      <c r="T31" s="505">
        <f t="shared" si="3"/>
        <v>22256</v>
      </c>
      <c r="U31" s="1"/>
      <c r="V31" s="503"/>
      <c r="W31" s="503"/>
      <c r="X31" s="503"/>
      <c r="Y31" s="503"/>
      <c r="Z31" s="503"/>
      <c r="AA31" s="503"/>
      <c r="AB31" s="503"/>
      <c r="AC31" s="503"/>
      <c r="AD31" s="503"/>
      <c r="AE31" s="503"/>
      <c r="AF31" s="503"/>
      <c r="AG31" s="1"/>
      <c r="AH31" s="1"/>
      <c r="AI31" s="503"/>
      <c r="AJ31" s="503"/>
      <c r="AK31" s="503"/>
      <c r="AL31" s="503"/>
      <c r="AM31" s="503"/>
      <c r="AN31" s="503"/>
      <c r="AO31" s="503"/>
      <c r="AP31" s="503"/>
      <c r="AQ31" s="503"/>
      <c r="AR31" s="503"/>
      <c r="AS31" s="503"/>
    </row>
    <row r="32" spans="2:45" ht="12.75">
      <c r="B32" s="3"/>
      <c r="C32" s="3"/>
      <c r="D32" s="506"/>
      <c r="E32" s="506"/>
      <c r="F32" s="506"/>
      <c r="G32" s="506"/>
      <c r="H32" s="506"/>
      <c r="I32" s="3"/>
      <c r="J32" s="3"/>
      <c r="K32" s="507"/>
      <c r="L32" s="508"/>
      <c r="M32" s="508"/>
      <c r="N32" s="508"/>
      <c r="O32" s="509"/>
      <c r="P32" s="510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511" t="s">
        <v>418</v>
      </c>
      <c r="C33" s="512" t="s">
        <v>419</v>
      </c>
      <c r="D33" s="511"/>
      <c r="E33" s="3"/>
      <c r="F33" s="3"/>
      <c r="G33" s="3"/>
      <c r="H33" s="3"/>
      <c r="I33" s="3"/>
      <c r="J33" s="3"/>
      <c r="K33" s="3"/>
      <c r="L33" s="3"/>
      <c r="M33" s="3"/>
      <c r="N33" s="3"/>
      <c r="O33" s="511" t="s">
        <v>420</v>
      </c>
      <c r="P33" s="6"/>
      <c r="Q33" s="3"/>
      <c r="R33" s="3"/>
      <c r="S33" s="3"/>
      <c r="T33" s="3"/>
      <c r="U33" s="1"/>
      <c r="V33" s="48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512" t="s">
        <v>421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11" t="s">
        <v>422</v>
      </c>
      <c r="P34" s="513"/>
      <c r="Q34" s="3"/>
      <c r="R34" s="3"/>
      <c r="S34" s="3"/>
      <c r="T34" s="3"/>
      <c r="U34" s="1"/>
      <c r="V34" s="494"/>
      <c r="W34" s="494"/>
      <c r="X34" s="494"/>
      <c r="Y34" s="494"/>
      <c r="Z34" s="494"/>
      <c r="AA34" s="494"/>
      <c r="AB34" s="494"/>
      <c r="AC34" s="495"/>
      <c r="AD34" s="495"/>
      <c r="AE34" s="495"/>
      <c r="AF34" s="495"/>
      <c r="AG34" s="1"/>
      <c r="AH34" s="1"/>
      <c r="AI34" s="514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512" t="s">
        <v>423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11" t="s">
        <v>424</v>
      </c>
      <c r="P35" s="515">
        <v>4019</v>
      </c>
      <c r="Q35" s="516"/>
      <c r="R35" s="3"/>
      <c r="S35" s="3"/>
      <c r="T35" s="3"/>
      <c r="U35" s="1"/>
      <c r="V35" s="50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494"/>
      <c r="AJ35" s="494"/>
      <c r="AK35" s="494"/>
      <c r="AL35" s="494"/>
      <c r="AM35" s="494"/>
      <c r="AN35" s="494"/>
      <c r="AO35" s="494"/>
      <c r="AP35" s="495"/>
      <c r="AQ35" s="495"/>
      <c r="AR35" s="495"/>
      <c r="AS35" s="495"/>
    </row>
    <row r="36" spans="2:45" ht="12.75">
      <c r="B36" s="511" t="s">
        <v>425</v>
      </c>
      <c r="C36" s="512" t="s">
        <v>426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11" t="s">
        <v>427</v>
      </c>
      <c r="P36" s="515"/>
      <c r="Q36" s="516"/>
      <c r="R36" s="3"/>
      <c r="S36" s="3"/>
      <c r="T36" s="3"/>
      <c r="U36" s="1"/>
      <c r="V36" s="50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503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511"/>
      <c r="C37" s="512" t="s">
        <v>428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11" t="s">
        <v>429</v>
      </c>
      <c r="P37" s="515"/>
      <c r="Q37" s="3"/>
      <c r="R37" s="3"/>
      <c r="S37" s="3"/>
      <c r="T37" s="3"/>
      <c r="U37" s="1"/>
      <c r="V37" s="50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503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512" t="s">
        <v>430</v>
      </c>
      <c r="C38" s="512" t="s">
        <v>431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11" t="s">
        <v>432</v>
      </c>
      <c r="P38" s="515"/>
      <c r="Q38" s="516"/>
      <c r="R38" s="3"/>
      <c r="S38" s="3"/>
      <c r="T38" s="3"/>
      <c r="U38" s="1"/>
      <c r="V38" s="50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03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512"/>
      <c r="C39" s="512" t="s">
        <v>433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11" t="s">
        <v>434</v>
      </c>
      <c r="P39" s="515"/>
      <c r="Q39" s="516"/>
      <c r="R39" s="3"/>
      <c r="S39" s="3"/>
      <c r="T39" s="3"/>
      <c r="U39" s="1"/>
      <c r="V39" s="50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03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512" t="s">
        <v>435</v>
      </c>
      <c r="C40" s="512" t="s">
        <v>436</v>
      </c>
      <c r="D40" s="3"/>
      <c r="E40" s="517"/>
      <c r="F40" s="517"/>
      <c r="G40" s="517"/>
      <c r="H40" s="517"/>
      <c r="I40" s="3"/>
      <c r="J40" s="517"/>
      <c r="K40" s="3"/>
      <c r="L40" s="3"/>
      <c r="M40" s="3"/>
      <c r="N40" s="3"/>
      <c r="O40" s="512" t="s">
        <v>437</v>
      </c>
      <c r="P40" s="515"/>
      <c r="Q40" s="516"/>
      <c r="R40" s="3"/>
      <c r="S40" s="3"/>
      <c r="T40" s="3"/>
      <c r="U40" s="1"/>
      <c r="V40" s="503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503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512" t="s">
        <v>438</v>
      </c>
      <c r="D41" s="517"/>
      <c r="E41" s="517"/>
      <c r="F41" s="517"/>
      <c r="G41" s="517"/>
      <c r="H41" s="517"/>
      <c r="I41" s="517"/>
      <c r="J41" s="517"/>
      <c r="K41" s="3"/>
      <c r="L41" s="3"/>
      <c r="M41" s="3"/>
      <c r="N41" s="3"/>
      <c r="O41" s="518" t="s">
        <v>439</v>
      </c>
      <c r="P41" s="515"/>
      <c r="Q41" s="3"/>
      <c r="R41" s="3"/>
      <c r="S41" s="3"/>
      <c r="T41" s="3"/>
      <c r="U41" s="1"/>
      <c r="V41" s="50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503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518" t="s">
        <v>440</v>
      </c>
      <c r="C42" s="512" t="s">
        <v>441</v>
      </c>
      <c r="D42" s="517"/>
      <c r="E42" s="517"/>
      <c r="F42" s="517"/>
      <c r="G42" s="517"/>
      <c r="H42" s="517"/>
      <c r="I42" s="517"/>
      <c r="J42" s="517"/>
      <c r="K42" s="3"/>
      <c r="L42" s="3"/>
      <c r="M42" s="3"/>
      <c r="N42" s="3"/>
      <c r="O42" s="512" t="s">
        <v>442</v>
      </c>
      <c r="P42" s="6"/>
      <c r="Q42" s="3"/>
      <c r="R42" s="3"/>
      <c r="S42" s="3"/>
      <c r="T42" s="3"/>
      <c r="U42" s="1"/>
      <c r="V42" s="503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503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512" t="s">
        <v>443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18" t="s">
        <v>444</v>
      </c>
      <c r="P43" s="513"/>
      <c r="Q43" s="3"/>
      <c r="R43" s="3"/>
      <c r="S43" s="3"/>
      <c r="T43" s="3"/>
      <c r="U43" s="1"/>
      <c r="V43" s="50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503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51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503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503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50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503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503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503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503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503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503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503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50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503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50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503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50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503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503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503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1"/>
      <c r="AH53" s="1"/>
      <c r="AI53" s="503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503"/>
      <c r="AJ54" s="503"/>
      <c r="AK54" s="503"/>
      <c r="AL54" s="503"/>
      <c r="AM54" s="503"/>
      <c r="AN54" s="503"/>
      <c r="AO54" s="503"/>
      <c r="AP54" s="503"/>
      <c r="AQ54" s="503"/>
      <c r="AR54" s="503"/>
      <c r="AS54" s="503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48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484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494"/>
      <c r="W57" s="494"/>
      <c r="X57" s="494"/>
      <c r="Y57" s="494"/>
      <c r="Z57" s="494"/>
      <c r="AA57" s="494"/>
      <c r="AB57" s="494"/>
      <c r="AC57" s="495"/>
      <c r="AD57" s="495"/>
      <c r="AE57" s="495"/>
      <c r="AF57" s="495"/>
      <c r="AG57" s="1"/>
      <c r="AH57" s="1"/>
      <c r="AI57" s="494"/>
      <c r="AJ57" s="494"/>
      <c r="AK57" s="494"/>
      <c r="AL57" s="494"/>
      <c r="AM57" s="494"/>
      <c r="AN57" s="494"/>
      <c r="AO57" s="494"/>
      <c r="AP57" s="495"/>
      <c r="AQ57" s="495"/>
      <c r="AR57" s="495"/>
      <c r="AS57" s="495"/>
    </row>
    <row r="58" spans="21:45" ht="12.75">
      <c r="U58" s="1"/>
      <c r="V58" s="50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503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503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03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503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503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503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503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503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503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503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503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503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503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503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503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503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03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503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503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503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503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503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503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503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503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503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503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503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503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50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503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1"/>
      <c r="AH74" s="1"/>
      <c r="AI74" s="503"/>
      <c r="AJ74" s="503"/>
      <c r="AK74" s="503"/>
      <c r="AL74" s="503"/>
      <c r="AM74" s="503"/>
      <c r="AN74" s="503"/>
      <c r="AO74" s="503"/>
      <c r="AP74" s="503"/>
      <c r="AQ74" s="503"/>
      <c r="AR74" s="503"/>
      <c r="AS74" s="503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48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494"/>
      <c r="W79" s="494"/>
      <c r="X79" s="494"/>
      <c r="Y79" s="494"/>
      <c r="Z79" s="494"/>
      <c r="AA79" s="494"/>
      <c r="AB79" s="494"/>
      <c r="AC79" s="495"/>
      <c r="AD79" s="495"/>
      <c r="AE79" s="495"/>
      <c r="AF79" s="495"/>
      <c r="AG79" s="1"/>
      <c r="AH79" s="1"/>
      <c r="AI79" s="1"/>
      <c r="AJ79" s="484"/>
      <c r="AK79" s="1"/>
      <c r="AL79" s="1"/>
      <c r="AM79" s="1"/>
      <c r="AN79" s="1"/>
      <c r="AO79" s="1"/>
      <c r="AP79" s="484"/>
      <c r="AQ79" s="1"/>
      <c r="AR79" s="1"/>
      <c r="AS79" s="1"/>
    </row>
    <row r="80" spans="21:45" ht="12.75">
      <c r="U80" s="1"/>
      <c r="V80" s="503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494"/>
      <c r="AK80" s="494"/>
      <c r="AL80" s="494"/>
      <c r="AM80" s="1"/>
      <c r="AN80" s="1"/>
      <c r="AO80" s="1"/>
      <c r="AP80" s="494"/>
      <c r="AQ80" s="494"/>
      <c r="AR80" s="494"/>
      <c r="AS80" s="1"/>
    </row>
    <row r="81" spans="21:45" ht="12.75">
      <c r="U81" s="1"/>
      <c r="V81" s="503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503"/>
      <c r="AK81" s="1"/>
      <c r="AL81" s="1"/>
      <c r="AM81" s="1"/>
      <c r="AN81" s="1"/>
      <c r="AO81" s="1"/>
      <c r="AP81" s="503"/>
      <c r="AQ81" s="1"/>
      <c r="AR81" s="1"/>
      <c r="AS81" s="1"/>
    </row>
    <row r="82" spans="21:45" ht="12.75">
      <c r="U82" s="1"/>
      <c r="V82" s="503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503"/>
      <c r="AK82" s="1"/>
      <c r="AL82" s="1"/>
      <c r="AM82" s="1"/>
      <c r="AN82" s="1"/>
      <c r="AO82" s="1"/>
      <c r="AP82" s="503"/>
      <c r="AQ82" s="1"/>
      <c r="AR82" s="1"/>
      <c r="AS82" s="1"/>
    </row>
    <row r="83" spans="21:45" ht="12.75">
      <c r="U83" s="1"/>
      <c r="V83" s="503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503"/>
      <c r="AK83" s="1"/>
      <c r="AL83" s="1"/>
      <c r="AM83" s="1"/>
      <c r="AN83" s="1"/>
      <c r="AO83" s="1"/>
      <c r="AP83" s="503"/>
      <c r="AQ83" s="1"/>
      <c r="AR83" s="1"/>
      <c r="AS83" s="1"/>
    </row>
    <row r="84" spans="21:45" ht="12.75">
      <c r="U84" s="1"/>
      <c r="V84" s="503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503"/>
      <c r="AK84" s="1"/>
      <c r="AL84" s="1"/>
      <c r="AM84" s="1"/>
      <c r="AN84" s="1"/>
      <c r="AO84" s="1"/>
      <c r="AP84" s="503"/>
      <c r="AQ84" s="1"/>
      <c r="AR84" s="1"/>
      <c r="AS84" s="1"/>
    </row>
    <row r="85" spans="21:45" ht="12.75">
      <c r="U85" s="1"/>
      <c r="V85" s="503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503"/>
      <c r="AK85" s="1"/>
      <c r="AL85" s="1"/>
      <c r="AM85" s="1"/>
      <c r="AN85" s="1"/>
      <c r="AO85" s="1"/>
      <c r="AP85" s="503"/>
      <c r="AQ85" s="1"/>
      <c r="AR85" s="1"/>
      <c r="AS85" s="1"/>
    </row>
    <row r="86" spans="21:45" ht="12.75">
      <c r="U86" s="1"/>
      <c r="V86" s="503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503"/>
      <c r="AK86" s="1"/>
      <c r="AL86" s="1"/>
      <c r="AM86" s="1"/>
      <c r="AN86" s="1"/>
      <c r="AO86" s="1"/>
      <c r="AP86" s="503"/>
      <c r="AQ86" s="1"/>
      <c r="AR86" s="1"/>
      <c r="AS86" s="1"/>
    </row>
    <row r="87" spans="21:45" ht="12.75">
      <c r="U87" s="1"/>
      <c r="V87" s="503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503"/>
      <c r="AK87" s="1"/>
      <c r="AL87" s="1"/>
      <c r="AM87" s="1"/>
      <c r="AN87" s="1"/>
      <c r="AO87" s="1"/>
      <c r="AP87" s="503"/>
      <c r="AQ87" s="1"/>
      <c r="AR87" s="1"/>
      <c r="AS87" s="1"/>
    </row>
    <row r="88" spans="21:45" ht="12.75">
      <c r="U88" s="1"/>
      <c r="V88" s="503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503"/>
      <c r="AK88" s="1"/>
      <c r="AL88" s="1"/>
      <c r="AM88" s="1"/>
      <c r="AN88" s="1"/>
      <c r="AO88" s="1"/>
      <c r="AP88" s="503"/>
      <c r="AQ88" s="1"/>
      <c r="AR88" s="1"/>
      <c r="AS88" s="1"/>
    </row>
    <row r="89" spans="21:45" ht="12.75">
      <c r="U89" s="1"/>
      <c r="V89" s="503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503"/>
      <c r="AK89" s="1"/>
      <c r="AL89" s="1"/>
      <c r="AM89" s="1"/>
      <c r="AN89" s="1"/>
      <c r="AO89" s="1"/>
      <c r="AP89" s="503"/>
      <c r="AQ89" s="1"/>
      <c r="AR89" s="1"/>
      <c r="AS89" s="1"/>
    </row>
    <row r="90" spans="21:45" ht="12.75">
      <c r="U90" s="1"/>
      <c r="V90" s="503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503"/>
      <c r="AK90" s="1"/>
      <c r="AL90" s="1"/>
      <c r="AM90" s="1"/>
      <c r="AN90" s="1"/>
      <c r="AO90" s="1"/>
      <c r="AP90" s="503"/>
      <c r="AQ90" s="1"/>
      <c r="AR90" s="1"/>
      <c r="AS90" s="1"/>
    </row>
    <row r="91" spans="21:45" ht="12.75">
      <c r="U91" s="1"/>
      <c r="V91" s="503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503"/>
      <c r="AK91" s="1"/>
      <c r="AL91" s="1"/>
      <c r="AM91" s="1"/>
      <c r="AN91" s="1"/>
      <c r="AO91" s="1"/>
      <c r="AP91" s="503"/>
      <c r="AQ91" s="1"/>
      <c r="AR91" s="1"/>
      <c r="AS91" s="1"/>
    </row>
    <row r="92" spans="21:45" ht="12.75">
      <c r="U92" s="1"/>
      <c r="V92" s="503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503"/>
      <c r="AK92" s="1"/>
      <c r="AL92" s="1"/>
      <c r="AM92" s="1"/>
      <c r="AN92" s="1"/>
      <c r="AO92" s="1"/>
      <c r="AP92" s="503"/>
      <c r="AQ92" s="1"/>
      <c r="AR92" s="1"/>
      <c r="AS92" s="1"/>
    </row>
    <row r="93" spans="21:45" ht="12.75">
      <c r="U93" s="1"/>
      <c r="V93" s="503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503"/>
      <c r="AK93" s="1"/>
      <c r="AL93" s="1"/>
      <c r="AM93" s="1"/>
      <c r="AN93" s="1"/>
      <c r="AO93" s="1"/>
      <c r="AP93" s="503"/>
      <c r="AQ93" s="1"/>
      <c r="AR93" s="1"/>
      <c r="AS93" s="1"/>
    </row>
    <row r="94" spans="21:45" ht="12.75">
      <c r="U94" s="1"/>
      <c r="V94" s="503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503"/>
      <c r="AK94" s="1"/>
      <c r="AL94" s="1"/>
      <c r="AM94" s="1"/>
      <c r="AN94" s="1"/>
      <c r="AO94" s="1"/>
      <c r="AP94" s="503"/>
      <c r="AQ94" s="1"/>
      <c r="AR94" s="1"/>
      <c r="AS94" s="1"/>
    </row>
    <row r="95" spans="21:45" ht="12.75">
      <c r="U95" s="1"/>
      <c r="V95" s="503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503"/>
      <c r="AK95" s="1"/>
      <c r="AL95" s="1"/>
      <c r="AM95" s="1"/>
      <c r="AN95" s="1"/>
      <c r="AO95" s="1"/>
      <c r="AP95" s="503"/>
      <c r="AQ95" s="1"/>
      <c r="AR95" s="1"/>
      <c r="AS95" s="1"/>
    </row>
    <row r="96" spans="21:45" ht="12.75">
      <c r="U96" s="1"/>
      <c r="V96" s="503"/>
      <c r="W96" s="503"/>
      <c r="X96" s="503"/>
      <c r="Y96" s="503"/>
      <c r="Z96" s="503"/>
      <c r="AA96" s="503"/>
      <c r="AB96" s="503"/>
      <c r="AC96" s="503"/>
      <c r="AD96" s="503"/>
      <c r="AE96" s="503"/>
      <c r="AF96" s="503"/>
      <c r="AG96" s="1"/>
      <c r="AH96" s="1"/>
      <c r="AI96" s="1"/>
      <c r="AJ96" s="503"/>
      <c r="AK96" s="1"/>
      <c r="AL96" s="1"/>
      <c r="AM96" s="1"/>
      <c r="AN96" s="1"/>
      <c r="AO96" s="1"/>
      <c r="AP96" s="503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503"/>
      <c r="AK97" s="503"/>
      <c r="AL97" s="503"/>
      <c r="AM97" s="1"/>
      <c r="AN97" s="1"/>
      <c r="AO97" s="1"/>
      <c r="AP97" s="503"/>
      <c r="AQ97" s="503"/>
      <c r="AR97" s="503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D7:E7"/>
    <mergeCell ref="M8:N8"/>
    <mergeCell ref="I4:J4"/>
    <mergeCell ref="I5:J5"/>
    <mergeCell ref="I7:J7"/>
    <mergeCell ref="I8:J8"/>
    <mergeCell ref="D8:E8"/>
    <mergeCell ref="G4:H4"/>
    <mergeCell ref="G5:H5"/>
    <mergeCell ref="M4:N4"/>
    <mergeCell ref="G7:H7"/>
    <mergeCell ref="O4:P8"/>
    <mergeCell ref="G8:H8"/>
    <mergeCell ref="I6:J6"/>
    <mergeCell ref="M5:N5"/>
    <mergeCell ref="M6:N6"/>
    <mergeCell ref="M7:N7"/>
    <mergeCell ref="Q4:T6"/>
    <mergeCell ref="Q7:R8"/>
    <mergeCell ref="S7:T7"/>
    <mergeCell ref="S8:T8"/>
    <mergeCell ref="D4:E4"/>
    <mergeCell ref="D5:E5"/>
    <mergeCell ref="D6:E6"/>
    <mergeCell ref="G6:H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3">
      <selection activeCell="O6" sqref="O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519" t="s">
        <v>445</v>
      </c>
      <c r="C1" s="3"/>
      <c r="D1" s="3"/>
      <c r="E1" s="3"/>
      <c r="F1" s="3"/>
      <c r="G1" s="3"/>
      <c r="H1" s="460" t="s">
        <v>446</v>
      </c>
      <c r="I1" s="3"/>
      <c r="J1" s="3"/>
      <c r="K1" s="3"/>
      <c r="L1" s="3"/>
      <c r="M1" s="519" t="s">
        <v>447</v>
      </c>
      <c r="N1" s="3"/>
      <c r="O1" s="3"/>
      <c r="P1" s="3"/>
      <c r="Q1" s="520"/>
      <c r="R1" s="521"/>
      <c r="S1" s="521"/>
      <c r="T1" s="1"/>
      <c r="U1" s="1"/>
      <c r="V1" s="1"/>
      <c r="W1" s="1"/>
      <c r="X1" s="1"/>
      <c r="Y1" s="1"/>
      <c r="Z1" s="1"/>
      <c r="AA1" s="1"/>
      <c r="AB1" s="1"/>
      <c r="AC1" s="1"/>
      <c r="AD1" s="520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522" t="s">
        <v>448</v>
      </c>
      <c r="C2" s="522" t="s">
        <v>2</v>
      </c>
      <c r="D2" s="522" t="s">
        <v>449</v>
      </c>
      <c r="E2" s="522" t="s">
        <v>450</v>
      </c>
      <c r="F2" s="3"/>
      <c r="G2" s="3"/>
      <c r="H2" s="522" t="s">
        <v>448</v>
      </c>
      <c r="I2" s="522" t="s">
        <v>2</v>
      </c>
      <c r="J2" s="522" t="s">
        <v>451</v>
      </c>
      <c r="K2" s="522" t="s">
        <v>452</v>
      </c>
      <c r="L2" s="3"/>
      <c r="M2" s="522" t="s">
        <v>448</v>
      </c>
      <c r="N2" s="522" t="s">
        <v>2</v>
      </c>
      <c r="O2" s="522" t="s">
        <v>450</v>
      </c>
      <c r="P2" s="3"/>
      <c r="Q2" s="523"/>
      <c r="R2" s="521"/>
      <c r="S2" s="52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491">
        <v>1</v>
      </c>
      <c r="C3" s="491">
        <v>2</v>
      </c>
      <c r="D3" s="491">
        <v>3</v>
      </c>
      <c r="E3" s="491">
        <v>4</v>
      </c>
      <c r="F3" s="524"/>
      <c r="G3" s="524"/>
      <c r="H3" s="491">
        <v>1</v>
      </c>
      <c r="I3" s="491">
        <v>2</v>
      </c>
      <c r="J3" s="491">
        <v>3</v>
      </c>
      <c r="K3" s="491">
        <v>4</v>
      </c>
      <c r="L3" s="524"/>
      <c r="M3" s="491">
        <v>1</v>
      </c>
      <c r="N3" s="491">
        <v>2</v>
      </c>
      <c r="O3" s="491">
        <v>3</v>
      </c>
      <c r="P3" s="3"/>
      <c r="Q3" s="20"/>
      <c r="R3" s="20"/>
      <c r="S3" s="20"/>
      <c r="T3" s="20"/>
      <c r="U3" s="20"/>
      <c r="V3" s="20"/>
      <c r="W3" s="20"/>
      <c r="X3" s="525"/>
      <c r="Y3" s="525"/>
      <c r="Z3" s="525"/>
      <c r="AA3" s="525"/>
      <c r="AB3" s="525"/>
      <c r="AC3" s="1"/>
      <c r="AD3" s="20"/>
      <c r="AE3" s="20"/>
      <c r="AF3" s="20"/>
      <c r="AG3" s="20"/>
      <c r="AH3" s="20"/>
      <c r="AI3" s="20"/>
      <c r="AJ3" s="20"/>
      <c r="AK3" s="525"/>
      <c r="AL3" s="525"/>
      <c r="AM3" s="525"/>
      <c r="AN3" s="525"/>
      <c r="AO3" s="525"/>
      <c r="AP3" s="1"/>
    </row>
    <row r="4" spans="1:42" ht="15.75" customHeight="1">
      <c r="A4" s="3"/>
      <c r="B4" s="526" t="s">
        <v>453</v>
      </c>
      <c r="C4" s="527">
        <v>280</v>
      </c>
      <c r="D4" s="528"/>
      <c r="E4" s="522"/>
      <c r="F4" s="3"/>
      <c r="G4" s="3"/>
      <c r="H4" s="529" t="s">
        <v>454</v>
      </c>
      <c r="I4" s="527"/>
      <c r="J4" s="530">
        <f>J5+J7+J12+J11+J8</f>
        <v>464</v>
      </c>
      <c r="K4" s="530">
        <f>K5+K7+K8+K11+K12+K10</f>
        <v>416</v>
      </c>
      <c r="L4" s="3"/>
      <c r="M4" s="526" t="s">
        <v>455</v>
      </c>
      <c r="N4" s="527">
        <v>640</v>
      </c>
      <c r="O4" s="531"/>
      <c r="P4" s="3"/>
      <c r="Q4" s="521"/>
      <c r="R4" s="521"/>
      <c r="S4" s="521"/>
      <c r="T4" s="1"/>
      <c r="U4" s="1"/>
      <c r="V4" s="1"/>
      <c r="W4" s="1"/>
      <c r="X4" s="1"/>
      <c r="Y4" s="1"/>
      <c r="Z4" s="1"/>
      <c r="AA4" s="1"/>
      <c r="AB4" s="1"/>
      <c r="AC4" s="1"/>
      <c r="AD4" s="521"/>
      <c r="AE4" s="521"/>
      <c r="AF4" s="52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526" t="s">
        <v>456</v>
      </c>
      <c r="C5" s="527">
        <v>290</v>
      </c>
      <c r="D5" s="532">
        <v>108</v>
      </c>
      <c r="E5" s="532">
        <v>29</v>
      </c>
      <c r="F5" s="516"/>
      <c r="G5" s="3"/>
      <c r="H5" s="496" t="s">
        <v>457</v>
      </c>
      <c r="I5" s="527">
        <v>440</v>
      </c>
      <c r="J5" s="522">
        <v>7</v>
      </c>
      <c r="K5" s="522"/>
      <c r="L5" s="3"/>
      <c r="M5" s="526" t="s">
        <v>458</v>
      </c>
      <c r="N5" s="527">
        <v>650</v>
      </c>
      <c r="O5" s="105">
        <v>2785</v>
      </c>
      <c r="P5" s="3"/>
      <c r="Q5" s="521"/>
      <c r="R5" s="521"/>
      <c r="S5" s="521"/>
      <c r="T5" s="1"/>
      <c r="U5" s="1"/>
      <c r="V5" s="1"/>
      <c r="W5" s="1"/>
      <c r="X5" s="1"/>
      <c r="Y5" s="1"/>
      <c r="Z5" s="1"/>
      <c r="AA5" s="1"/>
      <c r="AB5" s="1"/>
      <c r="AC5" s="1"/>
      <c r="AD5" s="521"/>
      <c r="AE5" s="521"/>
      <c r="AF5" s="52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526" t="s">
        <v>459</v>
      </c>
      <c r="C6" s="527">
        <v>300</v>
      </c>
      <c r="D6" s="532">
        <v>52</v>
      </c>
      <c r="E6" s="532">
        <v>12</v>
      </c>
      <c r="F6" s="3"/>
      <c r="G6" s="3"/>
      <c r="H6" s="496" t="s">
        <v>460</v>
      </c>
      <c r="I6" s="527">
        <v>450</v>
      </c>
      <c r="J6" s="522"/>
      <c r="K6" s="522"/>
      <c r="L6" s="3"/>
      <c r="M6" s="526" t="s">
        <v>461</v>
      </c>
      <c r="N6" s="527">
        <v>660</v>
      </c>
      <c r="O6" s="105"/>
      <c r="P6" s="3"/>
      <c r="Q6" s="523"/>
      <c r="R6" s="521"/>
      <c r="S6" s="52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526" t="s">
        <v>462</v>
      </c>
      <c r="C7" s="527">
        <v>310</v>
      </c>
      <c r="D7" s="532"/>
      <c r="E7" s="532"/>
      <c r="F7" s="3"/>
      <c r="G7" s="3"/>
      <c r="H7" s="496" t="s">
        <v>463</v>
      </c>
      <c r="I7" s="527">
        <v>460</v>
      </c>
      <c r="J7" s="522"/>
      <c r="K7" s="522"/>
      <c r="L7" s="3"/>
      <c r="M7" s="526" t="s">
        <v>464</v>
      </c>
      <c r="N7" s="527">
        <v>670</v>
      </c>
      <c r="O7" s="105"/>
      <c r="P7" s="3"/>
      <c r="Q7" s="521"/>
      <c r="R7" s="521"/>
      <c r="S7" s="52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526" t="s">
        <v>465</v>
      </c>
      <c r="C8" s="527">
        <v>320</v>
      </c>
      <c r="D8" s="532"/>
      <c r="E8" s="532"/>
      <c r="F8" s="3"/>
      <c r="G8" s="3"/>
      <c r="H8" s="533" t="s">
        <v>466</v>
      </c>
      <c r="I8" s="534">
        <v>470</v>
      </c>
      <c r="J8" s="535"/>
      <c r="K8" s="535"/>
      <c r="L8" s="3"/>
      <c r="M8" s="526" t="s">
        <v>467</v>
      </c>
      <c r="N8" s="527">
        <v>680</v>
      </c>
      <c r="O8" s="105"/>
      <c r="P8" s="3"/>
      <c r="Q8" s="521"/>
      <c r="R8" s="521"/>
      <c r="S8" s="52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526" t="s">
        <v>468</v>
      </c>
      <c r="C9" s="527">
        <v>330</v>
      </c>
      <c r="D9" s="532">
        <v>3780</v>
      </c>
      <c r="E9" s="536">
        <v>29163</v>
      </c>
      <c r="F9" s="3"/>
      <c r="G9" s="3"/>
      <c r="H9" s="537"/>
      <c r="I9" s="534"/>
      <c r="J9" s="535"/>
      <c r="K9" s="538"/>
      <c r="L9" s="3"/>
      <c r="M9" s="526"/>
      <c r="N9" s="527"/>
      <c r="O9" s="105"/>
      <c r="P9" s="3"/>
      <c r="Q9" s="521"/>
      <c r="R9" s="521"/>
      <c r="S9" s="52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526" t="s">
        <v>469</v>
      </c>
      <c r="C10" s="527"/>
      <c r="D10" s="532"/>
      <c r="E10" s="536"/>
      <c r="F10" s="3"/>
      <c r="G10" s="3"/>
      <c r="H10" s="537" t="s">
        <v>470</v>
      </c>
      <c r="I10" s="534"/>
      <c r="J10" s="535"/>
      <c r="K10" s="538"/>
      <c r="L10" s="3"/>
      <c r="M10" s="526" t="s">
        <v>471</v>
      </c>
      <c r="N10" s="527">
        <v>690</v>
      </c>
      <c r="O10" s="539">
        <f>SUM(O4:O8)</f>
        <v>2785</v>
      </c>
      <c r="P10" s="3"/>
      <c r="Q10" s="521"/>
      <c r="R10" s="521"/>
      <c r="S10" s="5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526" t="s">
        <v>471</v>
      </c>
      <c r="C11" s="527">
        <v>340</v>
      </c>
      <c r="D11" s="540">
        <f>SUM(D4:D10)</f>
        <v>3940</v>
      </c>
      <c r="E11" s="540">
        <f>SUM(E4:E10)</f>
        <v>29204</v>
      </c>
      <c r="F11" s="541" t="s">
        <v>472</v>
      </c>
      <c r="G11" s="3"/>
      <c r="H11" s="542" t="s">
        <v>473</v>
      </c>
      <c r="I11" s="543">
        <v>480</v>
      </c>
      <c r="J11" s="544"/>
      <c r="K11" s="545"/>
      <c r="L11" s="3"/>
      <c r="M11" s="518" t="s">
        <v>474</v>
      </c>
      <c r="N11" s="518"/>
      <c r="O11" s="518"/>
      <c r="P11" s="3"/>
      <c r="Q11" s="521"/>
      <c r="R11" s="521"/>
      <c r="S11" s="52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546"/>
      <c r="C12" s="547"/>
      <c r="D12" s="548"/>
      <c r="E12" s="506"/>
      <c r="F12" s="3"/>
      <c r="G12" s="3"/>
      <c r="H12" s="549" t="s">
        <v>475</v>
      </c>
      <c r="I12" s="543">
        <v>490</v>
      </c>
      <c r="J12" s="544">
        <v>457</v>
      </c>
      <c r="K12" s="544">
        <v>416</v>
      </c>
      <c r="L12" s="3"/>
      <c r="M12" s="518" t="s">
        <v>476</v>
      </c>
      <c r="N12" s="518"/>
      <c r="O12" s="518"/>
      <c r="P12" s="3"/>
      <c r="Q12" s="521"/>
      <c r="R12" s="550"/>
      <c r="S12" s="5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551" t="s">
        <v>477</v>
      </c>
      <c r="C13" s="3"/>
      <c r="D13" s="552"/>
      <c r="E13" s="3"/>
      <c r="F13" s="3"/>
      <c r="G13" s="3"/>
      <c r="H13" s="549" t="s">
        <v>478</v>
      </c>
      <c r="I13" s="543">
        <v>491</v>
      </c>
      <c r="J13" s="544" t="s">
        <v>479</v>
      </c>
      <c r="K13" s="544"/>
      <c r="L13" s="3"/>
      <c r="M13" s="518" t="s">
        <v>480</v>
      </c>
      <c r="N13" s="518" t="s">
        <v>481</v>
      </c>
      <c r="O13" s="553"/>
      <c r="P13" s="3"/>
      <c r="Q13" s="521"/>
      <c r="R13" s="550"/>
      <c r="S13" s="5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512" t="s">
        <v>482</v>
      </c>
      <c r="D14" s="3" t="s">
        <v>483</v>
      </c>
      <c r="E14" s="6"/>
      <c r="F14" s="3"/>
      <c r="G14" s="3"/>
      <c r="H14" s="549" t="s">
        <v>484</v>
      </c>
      <c r="I14" s="543">
        <v>492</v>
      </c>
      <c r="J14" s="544" t="s">
        <v>479</v>
      </c>
      <c r="K14" s="544"/>
      <c r="L14" s="3"/>
      <c r="O14" s="554"/>
      <c r="P14" s="3"/>
      <c r="Q14" s="521"/>
      <c r="R14" s="550"/>
      <c r="S14" s="5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512" t="s">
        <v>485</v>
      </c>
      <c r="D15" s="3" t="s">
        <v>486</v>
      </c>
      <c r="E15" s="6"/>
      <c r="F15" s="3"/>
      <c r="G15" s="3"/>
      <c r="H15" s="549"/>
      <c r="I15" s="543"/>
      <c r="J15" s="544"/>
      <c r="K15" s="544"/>
      <c r="L15" s="3"/>
      <c r="M15" s="518"/>
      <c r="N15" s="518"/>
      <c r="O15" s="554"/>
      <c r="P15" s="3"/>
      <c r="Q15" s="521"/>
      <c r="R15" s="550"/>
      <c r="S15" s="5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460" t="s">
        <v>487</v>
      </c>
      <c r="C16" s="3"/>
      <c r="D16" s="3"/>
      <c r="E16" s="3"/>
      <c r="F16" s="3"/>
      <c r="G16" s="3"/>
      <c r="H16" s="529" t="s">
        <v>488</v>
      </c>
      <c r="I16" s="527"/>
      <c r="J16" s="522"/>
      <c r="K16" s="522"/>
      <c r="L16" s="3"/>
      <c r="N16" s="518"/>
      <c r="O16" s="518"/>
      <c r="P16" s="3"/>
      <c r="Q16" s="52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535" t="s">
        <v>448</v>
      </c>
      <c r="C17" s="555" t="s">
        <v>2</v>
      </c>
      <c r="D17" s="535" t="s">
        <v>449</v>
      </c>
      <c r="E17" s="556" t="s">
        <v>489</v>
      </c>
      <c r="F17" s="557" t="s">
        <v>490</v>
      </c>
      <c r="G17" s="3"/>
      <c r="H17" s="496" t="s">
        <v>491</v>
      </c>
      <c r="I17" s="527">
        <v>500</v>
      </c>
      <c r="J17" s="522"/>
      <c r="K17" s="522"/>
      <c r="L17" s="3"/>
      <c r="M17" s="518"/>
      <c r="P17" s="3"/>
      <c r="Q17" s="52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544"/>
      <c r="C18" s="558"/>
      <c r="D18" s="544"/>
      <c r="E18" s="559" t="s">
        <v>492</v>
      </c>
      <c r="F18" s="560" t="s">
        <v>493</v>
      </c>
      <c r="G18" s="3"/>
      <c r="H18" s="496" t="s">
        <v>494</v>
      </c>
      <c r="I18" s="527">
        <v>510</v>
      </c>
      <c r="J18" s="522"/>
      <c r="K18" s="522"/>
      <c r="L18" s="3"/>
      <c r="M18" s="3"/>
      <c r="N18" s="3"/>
      <c r="O18" s="3"/>
      <c r="P18" s="3"/>
      <c r="Q18" s="52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544">
        <v>1</v>
      </c>
      <c r="C19" s="544">
        <v>2</v>
      </c>
      <c r="D19" s="544">
        <v>3</v>
      </c>
      <c r="E19" s="522">
        <v>4</v>
      </c>
      <c r="F19" s="522">
        <v>5</v>
      </c>
      <c r="G19" s="3"/>
      <c r="H19" s="496" t="s">
        <v>495</v>
      </c>
      <c r="I19" s="527">
        <v>520</v>
      </c>
      <c r="J19" s="522"/>
      <c r="K19" s="522"/>
      <c r="L19" s="3"/>
      <c r="M19" s="3"/>
      <c r="N19" s="3"/>
      <c r="O19" s="3"/>
      <c r="P19" s="3"/>
      <c r="Q19" s="52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561" t="s">
        <v>496</v>
      </c>
      <c r="C20" s="527"/>
      <c r="D20" s="540">
        <f>SUM(D21:D23)</f>
        <v>0</v>
      </c>
      <c r="E20" s="540">
        <f>SUM(E21:E23)</f>
        <v>0</v>
      </c>
      <c r="F20" s="540">
        <f>SUM(F21:F23)</f>
        <v>0</v>
      </c>
      <c r="G20" s="3"/>
      <c r="H20" s="529" t="s">
        <v>497</v>
      </c>
      <c r="I20" s="527"/>
      <c r="J20" s="522"/>
      <c r="K20" s="522"/>
      <c r="L20" s="3"/>
      <c r="M20" s="3"/>
      <c r="N20" s="3"/>
      <c r="O20" s="3"/>
      <c r="P20" s="3"/>
      <c r="Q20" s="5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526" t="s">
        <v>491</v>
      </c>
      <c r="C21" s="527">
        <v>350</v>
      </c>
      <c r="D21" s="522"/>
      <c r="E21" s="522"/>
      <c r="F21" s="522"/>
      <c r="G21" s="3"/>
      <c r="H21" s="496" t="s">
        <v>498</v>
      </c>
      <c r="I21" s="527">
        <v>530</v>
      </c>
      <c r="J21" s="522"/>
      <c r="K21" s="522" t="s">
        <v>479</v>
      </c>
      <c r="L21" s="3"/>
      <c r="M21" s="3"/>
      <c r="N21" s="3"/>
      <c r="O21" s="3"/>
      <c r="P21" s="3"/>
      <c r="Q21" s="5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526" t="s">
        <v>494</v>
      </c>
      <c r="C22" s="527">
        <v>360</v>
      </c>
      <c r="D22" s="522"/>
      <c r="E22" s="522"/>
      <c r="F22" s="522"/>
      <c r="G22" s="3"/>
      <c r="H22" s="496" t="s">
        <v>499</v>
      </c>
      <c r="I22" s="527">
        <v>540</v>
      </c>
      <c r="J22" s="522" t="s">
        <v>479</v>
      </c>
      <c r="K22" s="522"/>
      <c r="L22" s="3"/>
      <c r="M22" s="3"/>
      <c r="N22" s="3"/>
      <c r="O22" s="3"/>
      <c r="P22" s="3"/>
      <c r="Q22" s="52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526" t="s">
        <v>495</v>
      </c>
      <c r="C23" s="527">
        <v>370</v>
      </c>
      <c r="D23" s="522"/>
      <c r="E23" s="522"/>
      <c r="F23" s="522"/>
      <c r="G23" s="3"/>
      <c r="H23" s="496" t="s">
        <v>500</v>
      </c>
      <c r="I23" s="527">
        <v>550</v>
      </c>
      <c r="J23" s="522"/>
      <c r="K23" s="522"/>
      <c r="L23" s="3"/>
      <c r="M23" s="3"/>
      <c r="N23" s="3"/>
      <c r="O23" s="3"/>
      <c r="P23" s="3"/>
      <c r="Q23" s="52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561" t="s">
        <v>501</v>
      </c>
      <c r="C24" s="527"/>
      <c r="D24" s="540">
        <f>SUM(D26:D29)</f>
        <v>0</v>
      </c>
      <c r="E24" s="540">
        <f>SUM(E26:E29)</f>
        <v>0</v>
      </c>
      <c r="F24" s="540">
        <f>SUM(F26:F29)</f>
        <v>0</v>
      </c>
      <c r="G24" s="3"/>
      <c r="H24" s="496" t="s">
        <v>502</v>
      </c>
      <c r="I24" s="527">
        <v>560</v>
      </c>
      <c r="J24" s="522"/>
      <c r="K24" s="522"/>
      <c r="L24" s="3"/>
      <c r="M24" s="3"/>
      <c r="N24" s="3"/>
      <c r="O24" s="3"/>
      <c r="P24" s="3"/>
      <c r="Q24" s="52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526" t="s">
        <v>503</v>
      </c>
      <c r="C25" s="527"/>
      <c r="D25" s="522"/>
      <c r="E25" s="522"/>
      <c r="F25" s="522"/>
      <c r="G25" s="3"/>
      <c r="H25" s="529" t="s">
        <v>504</v>
      </c>
      <c r="I25" s="527"/>
      <c r="J25" s="522"/>
      <c r="K25" s="522"/>
      <c r="L25" s="3"/>
      <c r="M25" s="3"/>
      <c r="N25" s="3"/>
      <c r="O25" s="3"/>
      <c r="P25" s="3"/>
      <c r="Q25" s="52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526" t="s">
        <v>505</v>
      </c>
      <c r="C26" s="527">
        <v>380</v>
      </c>
      <c r="D26" s="522"/>
      <c r="E26" s="522"/>
      <c r="F26" s="522"/>
      <c r="G26" s="3"/>
      <c r="H26" s="496" t="s">
        <v>506</v>
      </c>
      <c r="I26" s="527">
        <v>570</v>
      </c>
      <c r="J26" s="522"/>
      <c r="K26" s="522"/>
      <c r="L26" s="3"/>
      <c r="M26" s="3"/>
      <c r="N26" s="3"/>
      <c r="O26" s="3"/>
      <c r="P26" s="3"/>
      <c r="Q26" s="52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526" t="s">
        <v>507</v>
      </c>
      <c r="C27" s="527">
        <v>390</v>
      </c>
      <c r="D27" s="522"/>
      <c r="E27" s="522"/>
      <c r="F27" s="522"/>
      <c r="G27" s="3"/>
      <c r="H27" s="496" t="s">
        <v>508</v>
      </c>
      <c r="I27" s="527">
        <v>580</v>
      </c>
      <c r="J27" s="522"/>
      <c r="K27" s="522"/>
      <c r="L27" s="3"/>
      <c r="M27" s="3"/>
      <c r="N27" s="3"/>
      <c r="O27" s="3"/>
      <c r="P27" s="3"/>
      <c r="Q27" s="52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526" t="s">
        <v>509</v>
      </c>
      <c r="C28" s="527">
        <v>400</v>
      </c>
      <c r="D28" s="522"/>
      <c r="E28" s="522"/>
      <c r="F28" s="522"/>
      <c r="G28" s="3"/>
      <c r="H28" s="496" t="s">
        <v>510</v>
      </c>
      <c r="I28" s="527">
        <v>590</v>
      </c>
      <c r="J28" s="522"/>
      <c r="K28" s="522"/>
      <c r="L28" s="3"/>
      <c r="M28" s="3"/>
      <c r="N28" s="3"/>
      <c r="O28" s="3"/>
      <c r="P28" s="3"/>
      <c r="Q28" s="52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526" t="s">
        <v>511</v>
      </c>
      <c r="C29" s="527">
        <v>410</v>
      </c>
      <c r="D29" s="522"/>
      <c r="E29" s="522"/>
      <c r="F29" s="522"/>
      <c r="G29" s="3"/>
      <c r="H29" s="496" t="s">
        <v>512</v>
      </c>
      <c r="I29" s="527">
        <v>600</v>
      </c>
      <c r="J29" s="522"/>
      <c r="K29" s="522"/>
      <c r="L29" s="3"/>
      <c r="M29" s="3"/>
      <c r="N29" s="3"/>
      <c r="O29" s="3"/>
      <c r="P29" s="3"/>
      <c r="Q29" s="52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526" t="s">
        <v>513</v>
      </c>
      <c r="C30" s="527">
        <v>420</v>
      </c>
      <c r="D30" s="540">
        <f>D24+D20</f>
        <v>0</v>
      </c>
      <c r="E30" s="540">
        <f>E24+E20</f>
        <v>0</v>
      </c>
      <c r="F30" s="540">
        <f>F24+F20</f>
        <v>0</v>
      </c>
      <c r="G30" s="3"/>
      <c r="H30" s="496" t="s">
        <v>514</v>
      </c>
      <c r="I30" s="527">
        <v>610</v>
      </c>
      <c r="J30" s="527"/>
      <c r="K30" s="522" t="s">
        <v>479</v>
      </c>
      <c r="L30" s="3"/>
      <c r="M30" s="3"/>
      <c r="N30" s="3"/>
      <c r="O30" s="3"/>
      <c r="P30" s="3"/>
      <c r="Q30" s="52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562"/>
      <c r="C31" s="3"/>
      <c r="D31" s="3"/>
      <c r="E31" s="3"/>
      <c r="F31" s="3"/>
      <c r="G31" s="3"/>
      <c r="H31" s="496" t="s">
        <v>515</v>
      </c>
      <c r="I31" s="527">
        <v>620</v>
      </c>
      <c r="J31" s="522" t="s">
        <v>479</v>
      </c>
      <c r="K31" s="527"/>
      <c r="L31" s="3"/>
      <c r="M31" s="3"/>
      <c r="N31" s="3"/>
      <c r="O31" s="3"/>
      <c r="P31" s="3"/>
      <c r="Q31" s="52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547" t="s">
        <v>516</v>
      </c>
      <c r="C32" s="3"/>
      <c r="D32" s="3"/>
      <c r="E32" s="3"/>
      <c r="F32" s="3"/>
      <c r="G32" s="3"/>
      <c r="H32" s="496" t="s">
        <v>517</v>
      </c>
      <c r="I32" s="527">
        <v>630</v>
      </c>
      <c r="J32" s="527"/>
      <c r="K32" s="527"/>
      <c r="L32" s="3"/>
      <c r="M32" s="3"/>
      <c r="N32" s="3"/>
      <c r="O32" s="3"/>
      <c r="P32" s="3"/>
      <c r="Q32" s="52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547" t="s">
        <v>518</v>
      </c>
      <c r="C33" s="3"/>
      <c r="D33" s="3"/>
      <c r="E33" s="547" t="s">
        <v>519</v>
      </c>
      <c r="F33" s="3"/>
      <c r="G33" s="3"/>
      <c r="H33" s="563"/>
      <c r="I33" s="3"/>
      <c r="J33" s="3"/>
      <c r="K33" s="3"/>
      <c r="L33" s="3"/>
      <c r="M33" s="3"/>
      <c r="N33" s="3"/>
      <c r="O33" s="3"/>
      <c r="P33" s="3"/>
      <c r="Q33" s="52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547" t="s">
        <v>520</v>
      </c>
      <c r="C34" s="3"/>
      <c r="D34" s="547" t="s">
        <v>521</v>
      </c>
      <c r="E34" s="3"/>
      <c r="F34" s="3"/>
      <c r="G34" s="3"/>
      <c r="H34" s="547" t="s">
        <v>522</v>
      </c>
      <c r="I34" s="3"/>
      <c r="J34" s="3"/>
      <c r="K34" s="3"/>
      <c r="L34" s="3"/>
      <c r="M34" s="3"/>
      <c r="N34" s="3"/>
      <c r="O34" s="3"/>
      <c r="P34" s="3"/>
      <c r="Q34" s="52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547" t="s">
        <v>523</v>
      </c>
      <c r="C35" s="547" t="s">
        <v>524</v>
      </c>
      <c r="D35" s="3"/>
      <c r="E35" s="3"/>
      <c r="F35" s="3"/>
      <c r="G35" s="3"/>
      <c r="H35" s="547" t="s">
        <v>525</v>
      </c>
      <c r="I35" s="3"/>
      <c r="J35" s="3"/>
      <c r="K35" s="3"/>
      <c r="L35" s="3"/>
      <c r="N35" s="564" t="s">
        <v>526</v>
      </c>
      <c r="O35" s="6"/>
      <c r="P35" s="3"/>
      <c r="Q35" s="52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562"/>
      <c r="C36" s="3"/>
      <c r="D36" s="3"/>
      <c r="E36" s="3"/>
      <c r="F36" s="3"/>
      <c r="G36" s="3"/>
      <c r="H36" s="547" t="s">
        <v>527</v>
      </c>
      <c r="I36" s="3"/>
      <c r="J36" s="3"/>
      <c r="K36" s="3"/>
      <c r="L36" s="3"/>
      <c r="M36" s="3"/>
      <c r="N36" s="3"/>
      <c r="O36" s="3"/>
      <c r="P36" s="3"/>
      <c r="Q36" s="52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547" t="s">
        <v>528</v>
      </c>
      <c r="C37" s="3"/>
      <c r="D37" s="3"/>
      <c r="E37" s="3"/>
      <c r="F37" s="3"/>
      <c r="G37" s="3"/>
      <c r="H37" s="547" t="s">
        <v>529</v>
      </c>
      <c r="I37" s="3"/>
      <c r="J37" s="3"/>
      <c r="K37" s="3"/>
      <c r="L37" s="3"/>
      <c r="M37" s="3"/>
      <c r="N37" s="564" t="s">
        <v>530</v>
      </c>
      <c r="O37" s="565" t="s">
        <v>531</v>
      </c>
      <c r="P37" s="3"/>
      <c r="Q37" s="52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547" t="s">
        <v>518</v>
      </c>
      <c r="C38" s="3"/>
      <c r="D38" s="3"/>
      <c r="E38" s="547" t="s">
        <v>532</v>
      </c>
      <c r="F38" s="3"/>
      <c r="G38" s="3"/>
      <c r="H38" s="547" t="s">
        <v>533</v>
      </c>
      <c r="N38" s="547"/>
      <c r="O38" s="54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547" t="s">
        <v>520</v>
      </c>
      <c r="C39" s="3"/>
      <c r="D39" s="547" t="s">
        <v>521</v>
      </c>
      <c r="E39" s="3"/>
      <c r="F39" s="3"/>
      <c r="G39" s="3"/>
      <c r="H39" s="3"/>
      <c r="I39" s="3"/>
      <c r="J39" s="3"/>
      <c r="K39" s="3"/>
      <c r="L39" s="3"/>
      <c r="M39" s="3"/>
      <c r="N39" s="547" t="s">
        <v>534</v>
      </c>
      <c r="O39" s="56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547" t="s">
        <v>535</v>
      </c>
      <c r="C40" s="547" t="s">
        <v>536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51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56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56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51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51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56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56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56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5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D12">
      <selection activeCell="K22" sqref="K22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537</v>
      </c>
    </row>
    <row r="2" spans="2:13" ht="16.5" customHeight="1">
      <c r="B2" s="568" t="s">
        <v>538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569"/>
      <c r="C3" s="570" t="s">
        <v>4</v>
      </c>
      <c r="D3" s="569" t="s">
        <v>539</v>
      </c>
      <c r="E3" s="571" t="s">
        <v>540</v>
      </c>
      <c r="F3" s="572" t="s">
        <v>541</v>
      </c>
      <c r="G3" s="573"/>
      <c r="H3" s="570" t="s">
        <v>542</v>
      </c>
      <c r="I3" s="574" t="s">
        <v>543</v>
      </c>
      <c r="J3" s="575" t="s">
        <v>268</v>
      </c>
      <c r="K3" s="3"/>
      <c r="L3" s="3"/>
      <c r="M3" s="3"/>
    </row>
    <row r="4" spans="2:13" ht="5.25" customHeight="1">
      <c r="B4" s="576"/>
      <c r="C4" s="577"/>
      <c r="D4" s="576"/>
      <c r="E4" s="578"/>
      <c r="F4" s="579"/>
      <c r="G4" s="580"/>
      <c r="H4" s="577"/>
      <c r="I4" s="581"/>
      <c r="J4" s="582"/>
      <c r="K4" s="3"/>
      <c r="L4" s="3"/>
      <c r="M4" s="3"/>
    </row>
    <row r="5" spans="2:13" ht="22.5" customHeight="1">
      <c r="B5" s="560" t="s">
        <v>544</v>
      </c>
      <c r="C5" s="560" t="s">
        <v>5</v>
      </c>
      <c r="D5" s="560" t="s">
        <v>545</v>
      </c>
      <c r="E5" s="583" t="s">
        <v>546</v>
      </c>
      <c r="F5" s="497" t="s">
        <v>547</v>
      </c>
      <c r="G5" s="584" t="s">
        <v>548</v>
      </c>
      <c r="H5" s="560" t="s">
        <v>549</v>
      </c>
      <c r="I5" s="585" t="s">
        <v>550</v>
      </c>
      <c r="J5" s="559" t="s">
        <v>292</v>
      </c>
      <c r="K5" s="3"/>
      <c r="L5" s="3"/>
      <c r="M5" s="3"/>
    </row>
    <row r="6" spans="2:13" ht="12.75">
      <c r="B6" s="105">
        <v>1</v>
      </c>
      <c r="C6" s="105">
        <v>2</v>
      </c>
      <c r="D6" s="487">
        <v>3</v>
      </c>
      <c r="E6" s="105">
        <v>4</v>
      </c>
      <c r="F6" s="105">
        <v>5</v>
      </c>
      <c r="G6" s="105">
        <v>6</v>
      </c>
      <c r="H6" s="487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526" t="s">
        <v>551</v>
      </c>
      <c r="C7" s="105">
        <v>710</v>
      </c>
      <c r="D7" s="586">
        <v>703</v>
      </c>
      <c r="E7" s="586">
        <v>591</v>
      </c>
      <c r="F7" s="586"/>
      <c r="G7" s="586">
        <v>548</v>
      </c>
      <c r="H7" s="586"/>
      <c r="I7" s="587"/>
      <c r="J7" s="588">
        <f>D7+E7+F7-G7-H7</f>
        <v>746</v>
      </c>
      <c r="K7" s="589" t="s">
        <v>552</v>
      </c>
      <c r="L7" s="3"/>
      <c r="M7" s="3"/>
    </row>
    <row r="8" spans="2:13" ht="24" customHeight="1">
      <c r="B8" s="526" t="s">
        <v>553</v>
      </c>
      <c r="C8" s="105">
        <v>720</v>
      </c>
      <c r="D8" s="586"/>
      <c r="E8" s="586"/>
      <c r="F8" s="586"/>
      <c r="G8" s="586"/>
      <c r="H8" s="586"/>
      <c r="I8" s="587"/>
      <c r="J8" s="588">
        <f aca="true" t="shared" si="0" ref="J8:J13">D8+E8+F8-G8-H8</f>
        <v>0</v>
      </c>
      <c r="K8" s="589"/>
      <c r="L8" s="3"/>
      <c r="M8" s="3"/>
    </row>
    <row r="9" spans="2:13" ht="23.25" customHeight="1">
      <c r="B9" s="526" t="s">
        <v>554</v>
      </c>
      <c r="C9" s="105">
        <v>730</v>
      </c>
      <c r="D9" s="586">
        <v>0</v>
      </c>
      <c r="E9" s="586"/>
      <c r="F9" s="586"/>
      <c r="G9" s="586"/>
      <c r="H9" s="586"/>
      <c r="I9" s="587"/>
      <c r="J9" s="588">
        <f>D9+E9+F9-G9-H9</f>
        <v>0</v>
      </c>
      <c r="K9" s="589" t="s">
        <v>555</v>
      </c>
      <c r="L9" s="3"/>
      <c r="M9" s="3"/>
    </row>
    <row r="10" spans="2:28" ht="22.5" customHeight="1">
      <c r="B10" s="526" t="s">
        <v>556</v>
      </c>
      <c r="C10" s="105">
        <v>740</v>
      </c>
      <c r="D10" s="586"/>
      <c r="E10" s="586"/>
      <c r="F10" s="586"/>
      <c r="G10" s="586"/>
      <c r="H10" s="586"/>
      <c r="I10" s="586"/>
      <c r="J10" s="588">
        <f t="shared" si="0"/>
        <v>0</v>
      </c>
      <c r="K10" s="589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526" t="s">
        <v>557</v>
      </c>
      <c r="C11" s="105">
        <v>750</v>
      </c>
      <c r="D11" s="586"/>
      <c r="E11" s="586"/>
      <c r="F11" s="586"/>
      <c r="G11" s="586"/>
      <c r="H11" s="586"/>
      <c r="I11" s="586"/>
      <c r="J11" s="588">
        <f t="shared" si="0"/>
        <v>0</v>
      </c>
      <c r="K11" s="589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526" t="s">
        <v>558</v>
      </c>
      <c r="C12" s="105">
        <v>760</v>
      </c>
      <c r="D12" s="586"/>
      <c r="E12" s="586"/>
      <c r="F12" s="586"/>
      <c r="G12" s="586"/>
      <c r="H12" s="586"/>
      <c r="I12" s="586"/>
      <c r="J12" s="588">
        <f t="shared" si="0"/>
        <v>0</v>
      </c>
      <c r="K12" s="589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526" t="s">
        <v>559</v>
      </c>
      <c r="C13" s="105">
        <v>770</v>
      </c>
      <c r="D13" s="586"/>
      <c r="E13" s="586"/>
      <c r="F13" s="586"/>
      <c r="G13" s="586"/>
      <c r="H13" s="586"/>
      <c r="I13" s="587"/>
      <c r="J13" s="588">
        <f t="shared" si="0"/>
        <v>0</v>
      </c>
      <c r="K13" s="589" t="s">
        <v>560</v>
      </c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526" t="s">
        <v>561</v>
      </c>
      <c r="C14" s="105">
        <v>780</v>
      </c>
      <c r="D14" s="590">
        <f>SUM(D7:D13)</f>
        <v>703</v>
      </c>
      <c r="E14" s="590">
        <f>SUM(E7:E13)</f>
        <v>591</v>
      </c>
      <c r="F14" s="590">
        <f>SUM(F7:F13)</f>
        <v>0</v>
      </c>
      <c r="G14" s="590">
        <f>SUM(G7:G13)</f>
        <v>548</v>
      </c>
      <c r="H14" s="590">
        <f>SUM(H7:H13)</f>
        <v>0</v>
      </c>
      <c r="I14" s="590">
        <f>SUM(I7:I12)</f>
        <v>0</v>
      </c>
      <c r="J14" s="590">
        <f>SUM(J7:J13)</f>
        <v>746</v>
      </c>
      <c r="K14" s="589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59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568" t="s">
        <v>562</v>
      </c>
      <c r="C16" s="568"/>
      <c r="D16" s="568"/>
      <c r="E16" s="568"/>
      <c r="F16" s="568"/>
      <c r="G16" s="568"/>
      <c r="H16" s="568"/>
      <c r="I16" s="568"/>
      <c r="J16" s="568"/>
      <c r="K16" s="3"/>
      <c r="L16" s="3"/>
      <c r="M16" s="3"/>
      <c r="N16" s="1"/>
      <c r="O16" s="59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462"/>
      <c r="C17" s="462" t="s">
        <v>4</v>
      </c>
      <c r="D17" s="462" t="s">
        <v>563</v>
      </c>
      <c r="E17" s="593" t="s">
        <v>360</v>
      </c>
      <c r="F17" s="594" t="s">
        <v>372</v>
      </c>
      <c r="G17" s="374"/>
      <c r="H17" s="462" t="s">
        <v>564</v>
      </c>
      <c r="I17" s="462" t="s">
        <v>4</v>
      </c>
      <c r="J17" s="461" t="s">
        <v>565</v>
      </c>
      <c r="K17" s="595" t="s">
        <v>566</v>
      </c>
      <c r="L17" s="596" t="s">
        <v>567</v>
      </c>
      <c r="M17" s="596" t="s">
        <v>568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487" t="s">
        <v>448</v>
      </c>
      <c r="C18" s="487" t="s">
        <v>5</v>
      </c>
      <c r="D18" s="487" t="s">
        <v>569</v>
      </c>
      <c r="E18" s="472" t="s">
        <v>570</v>
      </c>
      <c r="F18" s="105" t="s">
        <v>571</v>
      </c>
      <c r="G18" s="374"/>
      <c r="H18" s="487" t="s">
        <v>572</v>
      </c>
      <c r="I18" s="487" t="s">
        <v>5</v>
      </c>
      <c r="J18" s="489" t="s">
        <v>292</v>
      </c>
      <c r="K18" s="105" t="s">
        <v>573</v>
      </c>
      <c r="L18" s="105" t="s">
        <v>574</v>
      </c>
      <c r="M18" s="597" t="s">
        <v>575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598"/>
      <c r="H19" s="462">
        <v>1</v>
      </c>
      <c r="I19" s="462">
        <v>2</v>
      </c>
      <c r="J19" s="462">
        <v>3</v>
      </c>
      <c r="K19" s="462">
        <v>4</v>
      </c>
      <c r="L19" s="462">
        <v>5</v>
      </c>
      <c r="M19" s="461">
        <v>6</v>
      </c>
      <c r="N19" s="1"/>
      <c r="O19" s="599"/>
      <c r="P19" s="599"/>
      <c r="Q19" s="599"/>
      <c r="R19" s="599"/>
      <c r="S19" s="599"/>
      <c r="T19" s="599"/>
      <c r="U19" s="599"/>
      <c r="V19" s="359"/>
      <c r="W19" s="359"/>
      <c r="X19" s="359"/>
      <c r="Y19" s="359"/>
      <c r="Z19" s="359"/>
      <c r="AA19" s="1"/>
      <c r="AB19" s="1"/>
    </row>
    <row r="20" spans="2:28" ht="14.25" customHeight="1">
      <c r="B20" s="526" t="s">
        <v>576</v>
      </c>
      <c r="C20" s="105">
        <v>800</v>
      </c>
      <c r="D20" s="674">
        <v>1092</v>
      </c>
      <c r="E20" s="526"/>
      <c r="F20" s="526"/>
      <c r="G20" s="598"/>
      <c r="H20" s="600" t="s">
        <v>577</v>
      </c>
      <c r="I20" s="601"/>
      <c r="J20" s="602"/>
      <c r="K20" s="603"/>
      <c r="L20" s="604"/>
      <c r="M20" s="60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526" t="s">
        <v>578</v>
      </c>
      <c r="C21" s="105">
        <v>810</v>
      </c>
      <c r="D21" s="674"/>
      <c r="E21" s="526"/>
      <c r="F21" s="526"/>
      <c r="G21" s="598"/>
      <c r="H21" s="606" t="s">
        <v>579</v>
      </c>
      <c r="I21" s="467">
        <v>940</v>
      </c>
      <c r="J21" s="607">
        <f>K21+L21+M21</f>
        <v>1606</v>
      </c>
      <c r="K21" s="608">
        <v>682</v>
      </c>
      <c r="L21" s="609">
        <v>50</v>
      </c>
      <c r="M21" s="610">
        <v>874</v>
      </c>
      <c r="N21" s="6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526" t="s">
        <v>580</v>
      </c>
      <c r="C22" s="105">
        <v>820</v>
      </c>
      <c r="D22" s="674">
        <v>19</v>
      </c>
      <c r="E22" s="526"/>
      <c r="F22" s="526"/>
      <c r="G22" s="598"/>
      <c r="H22" s="600" t="s">
        <v>581</v>
      </c>
      <c r="I22" s="462"/>
      <c r="J22" s="612"/>
      <c r="K22" s="613"/>
      <c r="L22" s="614"/>
      <c r="M22" s="110"/>
      <c r="N22" s="6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526" t="s">
        <v>582</v>
      </c>
      <c r="C23" s="105">
        <v>830</v>
      </c>
      <c r="D23" s="674"/>
      <c r="E23" s="526"/>
      <c r="F23" s="526"/>
      <c r="G23" s="598"/>
      <c r="H23" s="606" t="s">
        <v>583</v>
      </c>
      <c r="I23" s="468">
        <v>950</v>
      </c>
      <c r="J23" s="615">
        <f>K23+L23+M23</f>
        <v>117</v>
      </c>
      <c r="K23" s="608">
        <v>117</v>
      </c>
      <c r="L23" s="7"/>
      <c r="M23" s="610"/>
      <c r="N23" s="61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526" t="s">
        <v>584</v>
      </c>
      <c r="C24" s="105">
        <v>840</v>
      </c>
      <c r="D24" s="674"/>
      <c r="E24" s="526"/>
      <c r="F24" s="526"/>
      <c r="G24" s="598"/>
      <c r="H24" s="616" t="s">
        <v>585</v>
      </c>
      <c r="I24" s="486"/>
      <c r="J24" s="617"/>
      <c r="K24" s="618"/>
      <c r="L24" s="619"/>
      <c r="M24" s="62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526" t="s">
        <v>586</v>
      </c>
      <c r="C25" s="105">
        <v>850</v>
      </c>
      <c r="D25" s="674">
        <v>160</v>
      </c>
      <c r="E25" s="526"/>
      <c r="F25" s="526"/>
      <c r="G25" s="621"/>
      <c r="H25" s="287"/>
      <c r="I25" s="287"/>
      <c r="J25" s="622"/>
      <c r="K25" s="287"/>
      <c r="M25" s="28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526" t="s">
        <v>587</v>
      </c>
      <c r="C26" s="105">
        <v>860</v>
      </c>
      <c r="D26" s="674"/>
      <c r="E26" s="526"/>
      <c r="F26" s="526"/>
      <c r="G26" s="621"/>
      <c r="H26" s="474" t="s">
        <v>588</v>
      </c>
      <c r="I26" s="623"/>
      <c r="J26" s="623"/>
      <c r="K26" s="623"/>
      <c r="L26" s="7" t="s">
        <v>589</v>
      </c>
      <c r="M26" s="62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526" t="s">
        <v>590</v>
      </c>
      <c r="C27" s="105">
        <v>870</v>
      </c>
      <c r="D27" s="674"/>
      <c r="E27" s="526"/>
      <c r="F27" s="526"/>
      <c r="G27" s="621"/>
      <c r="H27" s="625" t="s">
        <v>591</v>
      </c>
      <c r="I27" s="626"/>
      <c r="J27" s="626"/>
      <c r="K27" s="626"/>
      <c r="L27" s="37" t="s">
        <v>592</v>
      </c>
      <c r="M27" s="6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526" t="s">
        <v>593</v>
      </c>
      <c r="C28" s="105">
        <v>880</v>
      </c>
      <c r="D28" s="674">
        <v>189</v>
      </c>
      <c r="E28" s="526"/>
      <c r="F28" s="526"/>
      <c r="G28" s="59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526" t="s">
        <v>594</v>
      </c>
      <c r="C29" s="105">
        <v>890</v>
      </c>
      <c r="D29" s="628"/>
      <c r="E29" s="629"/>
      <c r="F29" s="629"/>
      <c r="G29" s="598"/>
      <c r="H29" s="630" t="s">
        <v>595</v>
      </c>
      <c r="I29" s="630"/>
      <c r="J29" s="630"/>
      <c r="K29" s="630"/>
      <c r="L29" s="598"/>
      <c r="M29" s="59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526" t="s">
        <v>115</v>
      </c>
      <c r="C30" s="105">
        <v>900</v>
      </c>
      <c r="D30" s="628"/>
      <c r="E30" s="629"/>
      <c r="F30" s="629"/>
      <c r="G30" s="598"/>
      <c r="H30" s="605"/>
      <c r="I30" s="631"/>
      <c r="J30" s="631"/>
      <c r="K30" s="604"/>
      <c r="L30" s="632" t="s">
        <v>596</v>
      </c>
      <c r="M30" s="597" t="s">
        <v>597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526" t="s">
        <v>598</v>
      </c>
      <c r="C31" s="105">
        <v>910</v>
      </c>
      <c r="D31" s="628"/>
      <c r="E31" s="629"/>
      <c r="F31" s="629"/>
      <c r="G31" s="598"/>
      <c r="H31" s="633" t="s">
        <v>599</v>
      </c>
      <c r="I31" s="634"/>
      <c r="J31" s="634"/>
      <c r="K31" s="635"/>
      <c r="L31" s="632">
        <v>960</v>
      </c>
      <c r="M31" s="63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526" t="s">
        <v>561</v>
      </c>
      <c r="C32" s="105">
        <v>920</v>
      </c>
      <c r="D32" s="637">
        <f>SUM(D20:D31)</f>
        <v>1460</v>
      </c>
      <c r="E32" s="638">
        <f>SUM(E20:E31)</f>
        <v>0</v>
      </c>
      <c r="F32" s="638">
        <f>SUM(F20:F31)</f>
        <v>0</v>
      </c>
      <c r="G32" s="598"/>
      <c r="H32" s="633" t="s">
        <v>600</v>
      </c>
      <c r="I32" s="634"/>
      <c r="J32" s="634"/>
      <c r="K32" s="635"/>
      <c r="L32" s="632">
        <v>970</v>
      </c>
      <c r="M32" s="63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639"/>
      <c r="C33" s="639"/>
      <c r="D33" s="639"/>
      <c r="E33" s="639"/>
      <c r="F33" s="639"/>
      <c r="G33" s="639"/>
      <c r="H33" s="374"/>
      <c r="I33" s="374"/>
      <c r="J33" s="374"/>
      <c r="K33" s="374"/>
      <c r="L33" s="374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518" t="s">
        <v>601</v>
      </c>
      <c r="C34" s="3"/>
      <c r="D34" s="506"/>
      <c r="E34" s="3"/>
      <c r="F34" s="3"/>
      <c r="G34" s="3"/>
      <c r="H34" s="640" t="s">
        <v>602</v>
      </c>
      <c r="I34" s="641"/>
      <c r="J34" s="641"/>
      <c r="K34" s="641"/>
      <c r="L34" s="462">
        <v>980</v>
      </c>
      <c r="M34" s="6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518" t="s">
        <v>603</v>
      </c>
      <c r="D35" s="518"/>
      <c r="E35" s="518"/>
      <c r="F35" s="518"/>
      <c r="G35" s="642" t="s">
        <v>604</v>
      </c>
      <c r="H35" s="643" t="s">
        <v>605</v>
      </c>
      <c r="I35" s="644"/>
      <c r="J35" s="644"/>
      <c r="K35" s="644"/>
      <c r="L35" s="645"/>
      <c r="M35" s="6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518" t="s">
        <v>606</v>
      </c>
      <c r="D36" s="518"/>
      <c r="E36" s="518"/>
      <c r="F36" s="518"/>
      <c r="G36" s="647" t="s">
        <v>607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518"/>
      <c r="C37" s="518" t="s">
        <v>608</v>
      </c>
      <c r="D37" s="518"/>
      <c r="E37" s="518"/>
      <c r="F37" s="518"/>
      <c r="G37" s="648" t="s">
        <v>609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518" t="s">
        <v>610</v>
      </c>
      <c r="D38" s="518"/>
      <c r="E38" s="518"/>
      <c r="F38" s="518"/>
      <c r="G38" s="648" t="s">
        <v>611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518" t="s">
        <v>612</v>
      </c>
      <c r="C39" s="3"/>
      <c r="D39" s="3"/>
      <c r="E39" s="3"/>
      <c r="F39" s="3"/>
      <c r="G39" s="648" t="s">
        <v>615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518" t="s">
        <v>613</v>
      </c>
      <c r="C40" s="3"/>
      <c r="D40" s="3"/>
      <c r="E40" s="3"/>
      <c r="F40" s="3"/>
      <c r="G40" s="649" t="s">
        <v>614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  <mergeCell ref="I3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35">
      <selection activeCell="C46" sqref="C46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650" t="s">
        <v>616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59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448</v>
      </c>
      <c r="B3" s="105" t="s">
        <v>2</v>
      </c>
      <c r="C3" s="105" t="s">
        <v>617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599"/>
      <c r="G4" s="599"/>
      <c r="H4" s="599"/>
      <c r="I4" s="599"/>
      <c r="J4" s="599"/>
      <c r="K4" s="599"/>
      <c r="L4" s="599"/>
      <c r="M4" s="359"/>
      <c r="N4" s="359"/>
      <c r="O4" s="359"/>
      <c r="P4" s="359"/>
      <c r="Q4" s="1"/>
      <c r="R4" s="1"/>
    </row>
    <row r="5" spans="1:18" ht="18.75" customHeight="1">
      <c r="A5" s="586" t="s">
        <v>618</v>
      </c>
      <c r="B5" s="499">
        <v>1110</v>
      </c>
      <c r="C5" s="65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586" t="s">
        <v>619</v>
      </c>
      <c r="B6" s="499"/>
      <c r="C6" s="6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586" t="s">
        <v>620</v>
      </c>
      <c r="B7" s="499">
        <v>1120</v>
      </c>
      <c r="C7" s="6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586" t="s">
        <v>621</v>
      </c>
      <c r="B8" s="499">
        <v>1130</v>
      </c>
      <c r="C8" s="6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586" t="s">
        <v>622</v>
      </c>
      <c r="B9" s="499">
        <v>1140</v>
      </c>
      <c r="C9" s="65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586" t="s">
        <v>623</v>
      </c>
      <c r="B10" s="499">
        <v>1150</v>
      </c>
      <c r="C10" s="65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586" t="s">
        <v>624</v>
      </c>
      <c r="B11" s="499">
        <v>1160</v>
      </c>
      <c r="C11" s="65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59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59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650" t="s">
        <v>625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59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448</v>
      </c>
      <c r="B16" s="105" t="s">
        <v>2</v>
      </c>
      <c r="C16" s="105" t="s">
        <v>617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599"/>
      <c r="G17" s="599"/>
      <c r="H17" s="599"/>
      <c r="I17" s="599"/>
      <c r="J17" s="599"/>
      <c r="K17" s="599"/>
      <c r="L17" s="599"/>
      <c r="M17" s="359"/>
      <c r="N17" s="359"/>
      <c r="O17" s="359"/>
      <c r="P17" s="359"/>
      <c r="Q17" s="1"/>
      <c r="R17" s="1"/>
    </row>
    <row r="18" spans="1:18" ht="18" customHeight="1">
      <c r="A18" s="586" t="s">
        <v>626</v>
      </c>
      <c r="B18" s="499">
        <v>1210</v>
      </c>
      <c r="C18" s="652">
        <v>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653" t="s">
        <v>627</v>
      </c>
      <c r="B19" s="654">
        <v>1220</v>
      </c>
      <c r="C19" s="655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653" t="s">
        <v>628</v>
      </c>
      <c r="B20" s="654"/>
      <c r="C20" s="65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586" t="s">
        <v>629</v>
      </c>
      <c r="B21" s="499">
        <v>1225</v>
      </c>
      <c r="C21" s="652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653" t="s">
        <v>630</v>
      </c>
      <c r="B22" s="656">
        <v>1230</v>
      </c>
      <c r="C22" s="65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653"/>
      <c r="C23" s="65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586" t="s">
        <v>631</v>
      </c>
      <c r="B24" s="499">
        <v>1235</v>
      </c>
      <c r="C24" s="65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586" t="s">
        <v>632</v>
      </c>
      <c r="B25" s="499">
        <v>1240</v>
      </c>
      <c r="C25" s="659">
        <v>44</v>
      </c>
      <c r="D25" s="660" t="s">
        <v>633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613" t="s">
        <v>634</v>
      </c>
      <c r="B26" s="661"/>
      <c r="C26" s="65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662" t="s">
        <v>635</v>
      </c>
      <c r="B27" s="656">
        <v>1241</v>
      </c>
      <c r="C27" s="658">
        <v>44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586" t="s">
        <v>636</v>
      </c>
      <c r="B28" s="72">
        <v>1242</v>
      </c>
      <c r="C28" s="6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586" t="s">
        <v>637</v>
      </c>
      <c r="B29" s="502">
        <v>1243</v>
      </c>
      <c r="C29" s="65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586" t="s">
        <v>638</v>
      </c>
      <c r="B30" s="499">
        <v>1250</v>
      </c>
      <c r="C30" s="65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653" t="s">
        <v>639</v>
      </c>
      <c r="B31" s="661"/>
      <c r="C31" s="6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653" t="s">
        <v>640</v>
      </c>
      <c r="B32" s="656">
        <v>1251</v>
      </c>
      <c r="C32" s="66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586" t="s">
        <v>641</v>
      </c>
      <c r="B33" s="499">
        <v>1252</v>
      </c>
      <c r="C33" s="65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586" t="s">
        <v>642</v>
      </c>
      <c r="B34" s="499">
        <v>1253</v>
      </c>
      <c r="C34" s="6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59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59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650" t="s">
        <v>643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59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448</v>
      </c>
      <c r="B39" s="105" t="s">
        <v>2</v>
      </c>
      <c r="C39" s="105" t="s">
        <v>617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599"/>
      <c r="G40" s="599"/>
      <c r="H40" s="599"/>
      <c r="I40" s="599"/>
      <c r="J40" s="599"/>
      <c r="K40" s="599"/>
      <c r="L40" s="599"/>
      <c r="M40" s="359"/>
      <c r="N40" s="359"/>
      <c r="O40" s="359"/>
      <c r="P40" s="359"/>
      <c r="Q40" s="1"/>
      <c r="R40" s="1"/>
    </row>
    <row r="41" spans="1:18" ht="18" customHeight="1">
      <c r="A41" s="586" t="s">
        <v>644</v>
      </c>
      <c r="B41" s="499">
        <v>1300</v>
      </c>
      <c r="C41" s="665">
        <v>462</v>
      </c>
      <c r="D41" s="666" t="s">
        <v>645</v>
      </c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586" t="s">
        <v>646</v>
      </c>
      <c r="B42" s="499">
        <v>1310</v>
      </c>
      <c r="C42" s="667">
        <v>229</v>
      </c>
      <c r="D42">
        <f>C43+C44+C46+C47+C48+C49+C50</f>
        <v>229</v>
      </c>
      <c r="E42" s="1"/>
      <c r="F42" s="11"/>
      <c r="G42" s="11"/>
      <c r="H42" s="11"/>
      <c r="I42" s="11"/>
      <c r="J42" s="11"/>
      <c r="K42" s="11"/>
      <c r="L42" s="668"/>
      <c r="M42" s="1"/>
      <c r="N42" s="1"/>
      <c r="O42" s="1"/>
      <c r="P42" s="1"/>
      <c r="Q42" s="1"/>
      <c r="R42" s="1"/>
    </row>
    <row r="43" spans="1:18" ht="15" customHeight="1">
      <c r="A43" s="586" t="s">
        <v>647</v>
      </c>
      <c r="B43" s="499">
        <v>1311</v>
      </c>
      <c r="C43" s="667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586" t="s">
        <v>648</v>
      </c>
      <c r="B44" s="499">
        <v>1312</v>
      </c>
      <c r="C44" s="667">
        <v>229</v>
      </c>
      <c r="D44">
        <f>D42+D43</f>
        <v>229</v>
      </c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586" t="s">
        <v>649</v>
      </c>
      <c r="B45" s="499">
        <v>1313</v>
      </c>
      <c r="C45" s="667">
        <v>102</v>
      </c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586" t="s">
        <v>650</v>
      </c>
      <c r="B46" s="499">
        <v>1314</v>
      </c>
      <c r="C46" s="667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586" t="s">
        <v>651</v>
      </c>
      <c r="B47" s="499">
        <v>1315</v>
      </c>
      <c r="C47" s="66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586"/>
      <c r="B48" s="499"/>
      <c r="C48" s="66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586" t="s">
        <v>652</v>
      </c>
      <c r="B49" s="499">
        <v>1316</v>
      </c>
      <c r="C49" s="66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586" t="s">
        <v>653</v>
      </c>
      <c r="B50" s="499">
        <v>1317</v>
      </c>
      <c r="C50" s="66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598"/>
      <c r="B51" s="670"/>
      <c r="C51" s="67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72" t="s">
        <v>656</v>
      </c>
      <c r="B52" s="626"/>
      <c r="C52" s="626"/>
      <c r="D52" s="377"/>
    </row>
    <row r="53" ht="19.5" customHeight="1">
      <c r="A53" s="673" t="s">
        <v>654</v>
      </c>
    </row>
    <row r="54" ht="19.5" customHeight="1">
      <c r="A54" s="673" t="s">
        <v>657</v>
      </c>
    </row>
    <row r="55" ht="21" customHeight="1">
      <c r="A55" s="591"/>
    </row>
    <row r="56" spans="1:3" ht="15.75">
      <c r="A56" s="591"/>
      <c r="B56" s="591"/>
      <c r="C56" s="591"/>
    </row>
    <row r="57" spans="1:3" ht="15.75">
      <c r="A57" s="591" t="str">
        <f>'[3]форма 1'!B113</f>
        <v>Керівник</v>
      </c>
      <c r="B57" s="591" t="str">
        <f>'[2]форма 1'!D113</f>
        <v>Жикаляк М.В.</v>
      </c>
      <c r="C57" s="591"/>
    </row>
    <row r="58" ht="15.75">
      <c r="A58" s="591"/>
    </row>
    <row r="59" spans="1:2" ht="15.75">
      <c r="A59" s="591" t="s">
        <v>655</v>
      </c>
      <c r="B59" t="str">
        <f>'[2]форма 1'!D115</f>
        <v>Данильченко Г.П.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2018-02-16T09:44:31Z</dcterms:modified>
  <cp:category/>
  <cp:version/>
  <cp:contentType/>
  <cp:contentStatus/>
</cp:coreProperties>
</file>